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631" activeTab="3"/>
  </bookViews>
  <sheets>
    <sheet name="BDI" sheetId="1" r:id="rId1"/>
    <sheet name="CONSOLIDADA" sheetId="2" r:id="rId2"/>
    <sheet name="ORÇAMENTO" sheetId="3" r:id="rId3"/>
    <sheet name="ORÇAMENTO LICIT." sheetId="4" r:id="rId4"/>
    <sheet name="CRONOGRAMA" sheetId="5" r:id="rId5"/>
    <sheet name="Plan1" sheetId="6" r:id="rId6"/>
  </sheets>
  <externalReferences>
    <externalReference r:id="rId9"/>
  </externalReferences>
  <definedNames>
    <definedName name="e">'ORÇAMENTO'!#REF!</definedName>
    <definedName name="_xlnm.Print_Area" localSheetId="1">'CONSOLIDADA'!$A$1:$D$16</definedName>
    <definedName name="_xlnm.Print_Titles" localSheetId="2">'ORÇAMENTO'!$1:$5</definedName>
  </definedNames>
  <calcPr fullCalcOnLoad="1"/>
</workbook>
</file>

<file path=xl/sharedStrings.xml><?xml version="1.0" encoding="utf-8"?>
<sst xmlns="http://schemas.openxmlformats.org/spreadsheetml/2006/main" count="423" uniqueCount="172">
  <si>
    <t>GOVERNO DO ESTADO DE MATO GROSSO</t>
  </si>
  <si>
    <t>SECRETARIA DE ESTADO DE CIÊNICA, TECNOLOGIA E INOVAÇÃO</t>
  </si>
  <si>
    <t>UNIVERSIDADE DO ESTADO DE MATO GROSSO</t>
  </si>
  <si>
    <t>Composição da Parcela de BDI (Bonificações e Despesas Indiretas ) - Obras e Serviços</t>
  </si>
  <si>
    <t>Referência</t>
  </si>
  <si>
    <t>Itens Relativos à Administração da Obra</t>
  </si>
  <si>
    <t>%</t>
  </si>
  <si>
    <t>AC - Administração Central</t>
  </si>
  <si>
    <t>DF - Custos Finaneiros</t>
  </si>
  <si>
    <t>R - Riscos</t>
  </si>
  <si>
    <t>S - Seguros</t>
  </si>
  <si>
    <t>G - Garantia</t>
  </si>
  <si>
    <t>Sub-total</t>
  </si>
  <si>
    <t>Lucro</t>
  </si>
  <si>
    <t>L - Lucro / Remuneração</t>
  </si>
  <si>
    <t>I - Taxas e Impostos</t>
  </si>
  <si>
    <t>PIS</t>
  </si>
  <si>
    <t>COFINS</t>
  </si>
  <si>
    <t>ISSQN</t>
  </si>
  <si>
    <t>Cáceres</t>
  </si>
  <si>
    <t>Contribuição Previdênciária - Lei nº 12.546/2011</t>
  </si>
  <si>
    <t>BDI</t>
  </si>
  <si>
    <t>OBRA:</t>
  </si>
  <si>
    <t>CERCAMENTO DA CIDADE UNIVERSITÁRIO - CAMPUS UNIVERSITÁRIO DE JANE VANINI</t>
  </si>
  <si>
    <t>ENDEREÇO:</t>
  </si>
  <si>
    <t>Data:</t>
  </si>
  <si>
    <t>MUNICÍPIO:</t>
  </si>
  <si>
    <t>RESUMO DA PLANILHA ORÇAMENTÁRIA</t>
  </si>
  <si>
    <t>ITEM</t>
  </si>
  <si>
    <t>DESCRIÇÃO</t>
  </si>
  <si>
    <t>VALOR (R$)</t>
  </si>
  <si>
    <t>2.0</t>
  </si>
  <si>
    <t>MOVIMENTO DE TERRA E DRENAGEM</t>
  </si>
  <si>
    <t>3.0</t>
  </si>
  <si>
    <t>ESTRUTURA E FUNDAÇÕES</t>
  </si>
  <si>
    <t>4.0</t>
  </si>
  <si>
    <t>MUROS E FECHAMENTO</t>
  </si>
  <si>
    <t>5.0</t>
  </si>
  <si>
    <t>IMPERMEABILIZAÇÃO</t>
  </si>
  <si>
    <t>6.0</t>
  </si>
  <si>
    <t>ALAMBRADO</t>
  </si>
  <si>
    <t>7.0</t>
  </si>
  <si>
    <t xml:space="preserve">LIMPEZA </t>
  </si>
  <si>
    <t>TOTAL GERAL DO ORÇAMENTO</t>
  </si>
  <si>
    <t xml:space="preserve">Importa o presente orçamento em R$ </t>
  </si>
  <si>
    <t xml:space="preserve">AVENIDA SANTOS DUMONT, DNER </t>
  </si>
  <si>
    <t>BDI:</t>
  </si>
  <si>
    <t>CÁCERES/MT</t>
  </si>
  <si>
    <t>CÓDIGO</t>
  </si>
  <si>
    <t>COMPOSIÇÃO</t>
  </si>
  <si>
    <t>UNID</t>
  </si>
  <si>
    <t>QUANT.</t>
  </si>
  <si>
    <t>VALOR UNIT SEM BDI</t>
  </si>
  <si>
    <t>VALOR UNIT COM BDI</t>
  </si>
  <si>
    <t>VALOR TOTAL</t>
  </si>
  <si>
    <t>1.0</t>
  </si>
  <si>
    <t>SERVIÇOS PRELIMINARES</t>
  </si>
  <si>
    <t>1.1</t>
  </si>
  <si>
    <t>ENGENHEIRO CIVIL DE OBRA PLENO COM ENCARGOS COMPLEMENTARES</t>
  </si>
  <si>
    <t>H</t>
  </si>
  <si>
    <t>1.2</t>
  </si>
  <si>
    <t>MESTRE DE OBRAS COM ENCARGOS COMPLEMENTARES</t>
  </si>
  <si>
    <t>1.3</t>
  </si>
  <si>
    <t>PLACA DE OBRA (PARA CONSTRUCAO CIVIL) EM CHAPA GALVANIZADA *N. 22*, ADESIVADA, DE *2,0 X 1,125* M</t>
  </si>
  <si>
    <t>M²</t>
  </si>
  <si>
    <t>1.4</t>
  </si>
  <si>
    <t>M</t>
  </si>
  <si>
    <t>1.5</t>
  </si>
  <si>
    <t>M³</t>
  </si>
  <si>
    <t>1.6</t>
  </si>
  <si>
    <t>EXECUÇÃO DE DEPOSITO EM CANTEIRO DE OBRA EM CHAPA DE MADEIRA COMPENSADA A, NÃO INCLUSO MOBILIÁRIO</t>
  </si>
  <si>
    <t>1.7</t>
  </si>
  <si>
    <t>UN</t>
  </si>
  <si>
    <t>2.1</t>
  </si>
  <si>
    <t>2.2</t>
  </si>
  <si>
    <t>3.1</t>
  </si>
  <si>
    <t>KG</t>
  </si>
  <si>
    <t>LIMPEZA FINAL DA OBRA</t>
  </si>
  <si>
    <t>Total do Grupo</t>
  </si>
  <si>
    <t>Importa o presente orçamento em:</t>
  </si>
  <si>
    <t>DATA</t>
  </si>
  <si>
    <t>30/07/2021</t>
  </si>
  <si>
    <t>DESCRIÇÃO / ETAPA</t>
  </si>
  <si>
    <t>PERIODO</t>
  </si>
  <si>
    <t>À Executar</t>
  </si>
  <si>
    <t>1º MÊS</t>
  </si>
  <si>
    <t>2º MÊS</t>
  </si>
  <si>
    <t>Total</t>
  </si>
  <si>
    <t>Valor(R$)</t>
  </si>
  <si>
    <t>xxx</t>
  </si>
  <si>
    <t>100%%</t>
  </si>
  <si>
    <t>VALOR ACUMULADO</t>
  </si>
  <si>
    <t>02754/ORSE</t>
  </si>
  <si>
    <t>Estaca pré-moldada de concreto armado (mourão), para cerca, seção 10x10, reta ou com ponta oblíqua</t>
  </si>
  <si>
    <t>m</t>
  </si>
  <si>
    <t>04750/SINAPI</t>
  </si>
  <si>
    <t>Pedreiro</t>
  </si>
  <si>
    <t>h</t>
  </si>
  <si>
    <t>06111/SINAPI</t>
  </si>
  <si>
    <t>Servente de obras</t>
  </si>
  <si>
    <t>07158/SINAPI</t>
  </si>
  <si>
    <t>Tela de arame galvanizada quadrangular / losangular, fio 2,77 mm (12 bwg), malha 5 x 5 cm, h = 2 m</t>
  </si>
  <si>
    <t>m2</t>
  </si>
  <si>
    <t>43132/SINAPI</t>
  </si>
  <si>
    <t>Arame recozido 16 bwg, d = 1,65 mm (0,016 kg/m) ou 18 bwg, d = 1,25 mm (0,01 kg/m)</t>
  </si>
  <si>
    <t>kg</t>
  </si>
  <si>
    <t>10549/ORSE</t>
  </si>
  <si>
    <t>Encargos Complementares - Servente</t>
  </si>
  <si>
    <t>10550/ORSE</t>
  </si>
  <si>
    <t>Encargos Complementares - Pedreiro</t>
  </si>
  <si>
    <t xml:space="preserve"> Alambrado com tela de arame galvanizado fio 12 bwg, malha 2", sem revestimento, mais 4 fios de arame farpado, fixada com estacas de concreto armado 10x10x300 cm (ponta virada) a cada 2.00 m, altuta útil 2.50 m, exceto mureta</t>
  </si>
  <si>
    <t>02177/ORSE</t>
  </si>
  <si>
    <t>Tela de aço galvanizado, fio 12bwg, malha 2", losangular, com revestimento em pvc</t>
  </si>
  <si>
    <t>00340/SINAPI</t>
  </si>
  <si>
    <t>Arame farpado galvanizado, 16 bwg (1,65 mm), classe 250</t>
  </si>
  <si>
    <t>00082/ORSE</t>
  </si>
  <si>
    <t>Forma plana para fundações, em tábuas de pinho, 03 usos</t>
  </si>
  <si>
    <t>m²</t>
  </si>
  <si>
    <t>00127/ORSE</t>
  </si>
  <si>
    <t>Concreto simples usinado fck=21mpa, bombeado, lançado e adensado em superestrutura</t>
  </si>
  <si>
    <t>m3</t>
  </si>
  <si>
    <t>00140/ORSE</t>
  </si>
  <si>
    <t>Aço CA - 50 Ø 6,3 a 12,5mm, inclusive corte, dobragem, montagem e colocacao de ferragens nas formas, para superestruturas e fundações - R1</t>
  </si>
  <si>
    <t>02497/ORSE</t>
  </si>
  <si>
    <t>Escavação manual de vala ou cava em material de 1ª categoria, profundidade até 1,50m</t>
  </si>
  <si>
    <t>Alambrado com tela de arame galvanizado fio 12 bwg, malha 2", com revestimento, mais 3 fios de arame farpado, fixada com estacas de concreto armado 10x10x300 cm (ponta virada) a cada 2.00 m, altura útil 2.20 m, inclusive fundação</t>
  </si>
  <si>
    <t>7158/SINAPI</t>
  </si>
  <si>
    <t>36797/SINAPI</t>
  </si>
  <si>
    <t xml:space="preserve">MOURAO DE CONCRETO CURVO, *10 X 10* CM, H= *2,60* M + CURVA DE 0,40 M         </t>
  </si>
  <si>
    <t>UND</t>
  </si>
  <si>
    <t>96535/SINAPI</t>
  </si>
  <si>
    <t>FABRICAÇÃO, MONTAGEM E DESMONTAGEM DE FÔRMA PARA SAPATA, EM MADEIRA SERRADA, E=25 MM, 4 UTILIZAÇÕES. AF_06/2017</t>
  </si>
  <si>
    <t>94964/SINAPI</t>
  </si>
  <si>
    <t>m4</t>
  </si>
  <si>
    <t>92873/SINAPI</t>
  </si>
  <si>
    <t>LANÇAMENTO COM USO DE BALDES, ADENSAMENTO E ACABAMENTO DE CONCRETO EM ESTRUTURAS. AF_12/2015</t>
  </si>
  <si>
    <t>96554/SINAPI</t>
  </si>
  <si>
    <t>ARMAÇÃO DE BLOCO, VIGA BALDRAME OU SAPATA UTILIZANDO AÇO CA-50 DE 6,3 MM - MONTAGEM. AF_06/2017</t>
  </si>
  <si>
    <t>SINAPI AGO/2021</t>
  </si>
  <si>
    <t>COMP. ANEX</t>
  </si>
  <si>
    <t>REMOÇÃO DE CERCAMENTO EXISTENTE DE FORMA MANUAL</t>
  </si>
  <si>
    <t>TRANSPORTE COM CAMINHÃO CARROCERIA 9T, EM VIA URBANA PAVIMENTADA, DMT ATÉ 30KM (UNIDADE: TXKM). AF_07/2020</t>
  </si>
  <si>
    <t>ESCAVAÇÃO MANUAL DE VALA COM PROFUNDIDADE MENOR OU IGUAL A 1,30 M. AF_02/2021</t>
  </si>
  <si>
    <t>PREPARO DE FUNDO DE VALA COM LARGURA MENOR QUE 1,5 M (ACERTO DO SOLO NATURAL). AF_08/2020</t>
  </si>
  <si>
    <t>LIMPEZA MANUAL DE VEGETAÇÃO EM TERRENO COM ENXADA.AF_05/2018</t>
  </si>
  <si>
    <t>1.8</t>
  </si>
  <si>
    <t>1.9</t>
  </si>
  <si>
    <t xml:space="preserve"> COMP. ANEX</t>
  </si>
  <si>
    <t>CONCRETAGEM DE SAPATAS, FCK 25 MPA, COM USO DE JERICA LANÇAMENTO,
ADENSAMENTO E ACABAMENTO. AF_06/2017</t>
  </si>
  <si>
    <t>ALVENARIA DE BLOCOS DE CONCRETO ESTRUTURAL 14X19X39 CM, (ESPESSURA 14 CM), FBK = 4,5 MPA, PARA PAREDES COM ÁREA LÍQUIDA MAIOR OU IGUAL A 6M², SEM VÃOS, UTILIZANDO COLHER DE PEDREIRO. AF_12/2014</t>
  </si>
  <si>
    <t>CHAPISCO APLICADO EM ALVENARIAS E ESTRUTURAS DE CONCRETO INTERNAS, COM COLHER DE PEDREIRO. ARGAMASSA TRAÇO 1:3 COM PREPARO EM BETONEIRA 400L.</t>
  </si>
  <si>
    <t>EMBOÇO OU MASSA ÚNICA EM ARGAMASSA TRAÇO 1:2:8, PREPARO MECÂNICO COM BETONEIRA 400 L, APLICADA MANUALMENTE EM PANOS CEGOS DE FACHADA (SEM PRESENÇA DE VÃOS), ESPESSURA DE 25 MM. AF_06/2014</t>
  </si>
  <si>
    <t>MOURAO DE CONCRETO CURVO, *10 X 10* CM, H= *2,60* M + CURVA DE 0,40 M</t>
  </si>
  <si>
    <t>MOURAO DE CONCRETO RETO, TIPO ESTICADOR, *10 X 10* CM, H= 2,50 M</t>
  </si>
  <si>
    <t>MOURAO DE CONCRETO RETO, SECAO QUADARA *10 X 10* CM, H= *2,30* M</t>
  </si>
  <si>
    <t>TELA DE ARAME GALVANIZADA QUADRANGULAR / LOSANGULAR, FIO 2,77 MM (12 BWG), MALHA 10 X 10 CM, H = 2 M</t>
  </si>
  <si>
    <t>ARAME GALVANIZADO 12 BWG, D = 2,76 MM (0,048 KG/M) OU 14 BWG, D = 2,11 MM (0,026 KG/M)</t>
  </si>
  <si>
    <t>ARAME FARPADO GALVANIZADO, 14 BWG (2,11 MM), CLASSE 250</t>
  </si>
  <si>
    <t>PEDREIRO COM ENCARGOS COMPLEMENTARES</t>
  </si>
  <si>
    <t>SERVENTE COM ENCARGOS COMPLEMENTARES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</si>
  <si>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</si>
  <si>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</si>
  <si>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</si>
  <si>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</si>
  <si>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</si>
  <si>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</si>
  <si>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</si>
  <si>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</si>
  <si>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</si>
  <si>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</si>
  <si>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LIMPEZA</t>
  </si>
  <si>
    <t>Importa o presente orçamento em: UM MILHÃO, DUZENTOS E CINQUENTA MIL, QUATROCENTOS E VINTE E SEIS REAIS E OITENTA E QUATRO CENTAVOS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</si>
</sst>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000"/>
    <numFmt numFmtId="185" formatCode="dd/mm/yy"/>
    <numFmt numFmtId="186" formatCode="#,###"/>
    <numFmt numFmtId="187" formatCode="0.00_ "/>
    <numFmt numFmtId="188" formatCode="&quot;R$&quot;\ #,##0.00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62"/>
      <name val="Calibri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3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5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Arial"/>
      <family val="2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5"/>
      <color rgb="FF000000"/>
      <name val="Verdana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7" fontId="27" fillId="0" borderId="12" xfId="78" applyFont="1" applyFill="1" applyBorder="1" applyAlignment="1">
      <alignment vertical="center"/>
    </xf>
    <xf numFmtId="184" fontId="28" fillId="0" borderId="13" xfId="0" applyNumberFormat="1" applyFont="1" applyBorder="1" applyAlignment="1">
      <alignment horizontal="center" vertical="center"/>
    </xf>
    <xf numFmtId="177" fontId="29" fillId="0" borderId="12" xfId="0" applyNumberFormat="1" applyFont="1" applyBorder="1" applyAlignment="1">
      <alignment horizontal="left" vertical="center"/>
    </xf>
    <xf numFmtId="183" fontId="29" fillId="0" borderId="12" xfId="48" applyFont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right" vertical="center"/>
    </xf>
    <xf numFmtId="183" fontId="30" fillId="0" borderId="12" xfId="48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right" vertical="center"/>
    </xf>
    <xf numFmtId="177" fontId="27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177" fontId="27" fillId="0" borderId="12" xfId="78" applyFont="1" applyFill="1" applyBorder="1" applyAlignment="1">
      <alignment horizontal="center" vertical="center"/>
    </xf>
    <xf numFmtId="10" fontId="27" fillId="0" borderId="12" xfId="0" applyNumberFormat="1" applyFont="1" applyFill="1" applyBorder="1" applyAlignment="1">
      <alignment horizontal="center" vertical="center"/>
    </xf>
    <xf numFmtId="10" fontId="29" fillId="0" borderId="17" xfId="63" applyNumberFormat="1" applyFont="1" applyFill="1" applyBorder="1" applyAlignment="1">
      <alignment horizontal="center" vertical="center" wrapText="1"/>
    </xf>
    <xf numFmtId="10" fontId="28" fillId="0" borderId="17" xfId="63" applyNumberFormat="1" applyFont="1" applyFill="1" applyBorder="1" applyAlignment="1">
      <alignment horizontal="center" vertical="center" wrapText="1"/>
    </xf>
    <xf numFmtId="4" fontId="27" fillId="0" borderId="12" xfId="48" applyNumberFormat="1" applyFont="1" applyBorder="1" applyAlignment="1">
      <alignment horizontal="right" vertical="center"/>
    </xf>
    <xf numFmtId="10" fontId="30" fillId="0" borderId="12" xfId="63" applyNumberFormat="1" applyFont="1" applyFill="1" applyBorder="1" applyAlignment="1">
      <alignment horizontal="center" vertical="center"/>
    </xf>
    <xf numFmtId="177" fontId="30" fillId="0" borderId="12" xfId="0" applyNumberFormat="1" applyFont="1" applyFill="1" applyBorder="1" applyAlignment="1">
      <alignment vertical="center"/>
    </xf>
    <xf numFmtId="4" fontId="27" fillId="0" borderId="16" xfId="63" applyNumberFormat="1" applyFont="1" applyFill="1" applyBorder="1" applyAlignment="1">
      <alignment horizontal="center" vertical="center"/>
    </xf>
    <xf numFmtId="4" fontId="30" fillId="0" borderId="16" xfId="0" applyNumberFormat="1" applyFont="1" applyBorder="1" applyAlignment="1">
      <alignment vertical="center"/>
    </xf>
    <xf numFmtId="10" fontId="4" fillId="0" borderId="18" xfId="78" applyNumberFormat="1" applyFont="1" applyBorder="1" applyAlignment="1">
      <alignment vertical="center" wrapText="1"/>
    </xf>
    <xf numFmtId="10" fontId="4" fillId="0" borderId="0" xfId="78" applyNumberFormat="1" applyFont="1" applyBorder="1" applyAlignment="1">
      <alignment vertical="center" wrapText="1"/>
    </xf>
    <xf numFmtId="10" fontId="4" fillId="0" borderId="19" xfId="78" applyNumberFormat="1" applyFont="1" applyBorder="1" applyAlignment="1">
      <alignment vertical="center" wrapText="1"/>
    </xf>
    <xf numFmtId="185" fontId="4" fillId="0" borderId="19" xfId="78" applyNumberFormat="1" applyFont="1" applyBorder="1" applyAlignment="1">
      <alignment horizontal="right" vertical="center" wrapText="1"/>
    </xf>
    <xf numFmtId="185" fontId="4" fillId="0" borderId="0" xfId="78" applyNumberFormat="1" applyFont="1" applyBorder="1" applyAlignment="1">
      <alignment horizontal="right" vertical="center" wrapText="1"/>
    </xf>
    <xf numFmtId="0" fontId="30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10" fontId="30" fillId="0" borderId="12" xfId="0" applyNumberFormat="1" applyFont="1" applyBorder="1" applyAlignment="1">
      <alignment horizontal="center" vertical="center"/>
    </xf>
    <xf numFmtId="10" fontId="30" fillId="0" borderId="17" xfId="63" applyNumberFormat="1" applyFont="1" applyBorder="1" applyAlignment="1">
      <alignment horizontal="center" vertical="center"/>
    </xf>
    <xf numFmtId="10" fontId="30" fillId="0" borderId="16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7" fontId="2" fillId="0" borderId="0" xfId="78" applyFont="1" applyAlignment="1">
      <alignment horizontal="right" vertical="center" wrapText="1"/>
    </xf>
    <xf numFmtId="183" fontId="2" fillId="0" borderId="0" xfId="48" applyFont="1" applyFill="1" applyAlignment="1">
      <alignment horizontal="right" vertical="center" wrapText="1"/>
    </xf>
    <xf numFmtId="183" fontId="2" fillId="0" borderId="0" xfId="48" applyFont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3" fillId="35" borderId="13" xfId="0" applyNumberFormat="1" applyFont="1" applyFill="1" applyBorder="1" applyAlignment="1">
      <alignment horizontal="center" vertical="center" wrapText="1"/>
    </xf>
    <xf numFmtId="184" fontId="3" fillId="36" borderId="12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vertical="center" wrapText="1"/>
    </xf>
    <xf numFmtId="184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86" fontId="3" fillId="36" borderId="13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vertical="center" wrapText="1"/>
    </xf>
    <xf numFmtId="186" fontId="2" fillId="0" borderId="13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vertical="center" wrapText="1"/>
    </xf>
    <xf numFmtId="184" fontId="3" fillId="0" borderId="21" xfId="0" applyNumberFormat="1" applyFont="1" applyFill="1" applyBorder="1" applyAlignment="1">
      <alignment horizontal="center" vertical="center" wrapText="1"/>
    </xf>
    <xf numFmtId="184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183" fontId="2" fillId="0" borderId="23" xfId="48" applyFont="1" applyFill="1" applyBorder="1" applyAlignment="1">
      <alignment horizontal="right" vertical="center" wrapText="1"/>
    </xf>
    <xf numFmtId="183" fontId="3" fillId="0" borderId="23" xfId="48" applyFont="1" applyBorder="1" applyAlignment="1">
      <alignment horizontal="right" vertical="center" wrapText="1"/>
    </xf>
    <xf numFmtId="183" fontId="2" fillId="0" borderId="0" xfId="48" applyFont="1" applyFill="1" applyBorder="1" applyAlignment="1">
      <alignment horizontal="right" vertical="center" wrapText="1"/>
    </xf>
    <xf numFmtId="183" fontId="3" fillId="0" borderId="0" xfId="48" applyFont="1" applyBorder="1" applyAlignment="1">
      <alignment horizontal="right" vertical="center" wrapText="1"/>
    </xf>
    <xf numFmtId="177" fontId="3" fillId="0" borderId="12" xfId="78" applyFont="1" applyBorder="1" applyAlignment="1">
      <alignment horizontal="center" vertical="center" wrapText="1"/>
    </xf>
    <xf numFmtId="183" fontId="3" fillId="0" borderId="12" xfId="48" applyFont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177" fontId="3" fillId="35" borderId="12" xfId="78" applyFont="1" applyFill="1" applyBorder="1" applyAlignment="1">
      <alignment horizontal="right" vertical="center" wrapText="1"/>
    </xf>
    <xf numFmtId="183" fontId="3" fillId="35" borderId="12" xfId="48" applyFont="1" applyFill="1" applyBorder="1" applyAlignment="1">
      <alignment horizontal="right" vertical="center" wrapText="1"/>
    </xf>
    <xf numFmtId="0" fontId="2" fillId="0" borderId="12" xfId="44" applyFont="1" applyFill="1" applyBorder="1" applyAlignment="1">
      <alignment horizontal="center" vertical="center" wrapText="1"/>
      <protection/>
    </xf>
    <xf numFmtId="177" fontId="2" fillId="0" borderId="12" xfId="78" applyFont="1" applyFill="1" applyBorder="1" applyAlignment="1">
      <alignment horizontal="right" vertical="center" wrapText="1"/>
    </xf>
    <xf numFmtId="183" fontId="2" fillId="0" borderId="12" xfId="48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77" fontId="2" fillId="0" borderId="16" xfId="78" applyFont="1" applyFill="1" applyBorder="1" applyAlignment="1">
      <alignment horizontal="center" vertical="center" wrapText="1"/>
    </xf>
    <xf numFmtId="183" fontId="2" fillId="0" borderId="16" xfId="48" applyFont="1" applyFill="1" applyBorder="1" applyAlignment="1">
      <alignment vertical="center" wrapText="1"/>
    </xf>
    <xf numFmtId="177" fontId="2" fillId="0" borderId="14" xfId="78" applyFont="1" applyFill="1" applyBorder="1" applyAlignment="1">
      <alignment horizontal="right" vertical="center" wrapText="1"/>
    </xf>
    <xf numFmtId="183" fontId="2" fillId="0" borderId="14" xfId="48" applyFont="1" applyFill="1" applyBorder="1" applyAlignment="1">
      <alignment horizontal="right" vertical="center" wrapText="1"/>
    </xf>
    <xf numFmtId="0" fontId="2" fillId="0" borderId="14" xfId="44" applyFont="1" applyFill="1" applyBorder="1" applyAlignment="1">
      <alignment horizontal="center" vertical="center" wrapText="1"/>
      <protection/>
    </xf>
    <xf numFmtId="177" fontId="3" fillId="0" borderId="22" xfId="78" applyFont="1" applyFill="1" applyBorder="1" applyAlignment="1">
      <alignment horizontal="right" vertical="center" wrapText="1"/>
    </xf>
    <xf numFmtId="183" fontId="3" fillId="0" borderId="22" xfId="48" applyFont="1" applyFill="1" applyBorder="1" applyAlignment="1">
      <alignment horizontal="right" vertical="center" wrapText="1"/>
    </xf>
    <xf numFmtId="183" fontId="3" fillId="0" borderId="24" xfId="48" applyFont="1" applyBorder="1" applyAlignment="1">
      <alignment horizontal="right" vertical="center" wrapText="1"/>
    </xf>
    <xf numFmtId="10" fontId="3" fillId="0" borderId="18" xfId="63" applyNumberFormat="1" applyFont="1" applyBorder="1" applyAlignment="1">
      <alignment horizontal="right" vertical="center" wrapText="1"/>
    </xf>
    <xf numFmtId="10" fontId="3" fillId="0" borderId="19" xfId="48" applyNumberFormat="1" applyFont="1" applyBorder="1" applyAlignment="1">
      <alignment horizontal="right" vertical="center" wrapText="1"/>
    </xf>
    <xf numFmtId="17" fontId="7" fillId="0" borderId="19" xfId="53" applyNumberFormat="1" applyFont="1" applyBorder="1" applyAlignment="1">
      <alignment horizontal="right"/>
      <protection/>
    </xf>
    <xf numFmtId="183" fontId="3" fillId="0" borderId="17" xfId="48" applyFont="1" applyBorder="1" applyAlignment="1">
      <alignment horizontal="center" vertical="center" wrapText="1"/>
    </xf>
    <xf numFmtId="183" fontId="3" fillId="35" borderId="17" xfId="48" applyFont="1" applyFill="1" applyBorder="1" applyAlignment="1">
      <alignment horizontal="right" vertical="center" wrapText="1"/>
    </xf>
    <xf numFmtId="183" fontId="2" fillId="0" borderId="17" xfId="48" applyFont="1" applyFill="1" applyBorder="1" applyAlignment="1">
      <alignment horizontal="right" vertical="center" wrapText="1"/>
    </xf>
    <xf numFmtId="183" fontId="2" fillId="0" borderId="20" xfId="48" applyFont="1" applyFill="1" applyBorder="1" applyAlignment="1">
      <alignment horizontal="center" vertical="center" wrapText="1"/>
    </xf>
    <xf numFmtId="183" fontId="2" fillId="36" borderId="25" xfId="48" applyFont="1" applyFill="1" applyBorder="1" applyAlignment="1">
      <alignment horizontal="right" vertical="center" wrapText="1"/>
    </xf>
    <xf numFmtId="183" fontId="3" fillId="0" borderId="17" xfId="48" applyFont="1" applyFill="1" applyBorder="1" applyAlignment="1">
      <alignment horizontal="right" vertical="center" wrapText="1"/>
    </xf>
    <xf numFmtId="188" fontId="3" fillId="36" borderId="17" xfId="78" applyNumberFormat="1" applyFont="1" applyFill="1" applyBorder="1" applyAlignment="1">
      <alignment horizontal="right" vertical="center" wrapText="1"/>
    </xf>
    <xf numFmtId="188" fontId="2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justify" vertical="center" wrapText="1"/>
    </xf>
    <xf numFmtId="4" fontId="29" fillId="0" borderId="12" xfId="78" applyNumberFormat="1" applyFont="1" applyBorder="1" applyAlignment="1">
      <alignment horizontal="right" vertical="center"/>
    </xf>
    <xf numFmtId="17" fontId="57" fillId="0" borderId="12" xfId="55" applyNumberFormat="1" applyFont="1" applyBorder="1">
      <alignment/>
      <protection/>
    </xf>
    <xf numFmtId="0" fontId="0" fillId="0" borderId="12" xfId="60" applyBorder="1">
      <alignment/>
      <protection/>
    </xf>
    <xf numFmtId="0" fontId="29" fillId="37" borderId="13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4" fontId="29" fillId="37" borderId="12" xfId="78" applyNumberFormat="1" applyFont="1" applyFill="1" applyBorder="1" applyAlignment="1">
      <alignment horizontal="center" vertical="center" wrapText="1"/>
    </xf>
    <xf numFmtId="4" fontId="29" fillId="37" borderId="17" xfId="78" applyNumberFormat="1" applyFont="1" applyFill="1" applyBorder="1" applyAlignment="1">
      <alignment horizontal="center" vertical="center" wrapText="1"/>
    </xf>
    <xf numFmtId="184" fontId="29" fillId="0" borderId="13" xfId="0" applyNumberFormat="1" applyFont="1" applyBorder="1" applyAlignment="1">
      <alignment horizontal="center" vertical="center"/>
    </xf>
    <xf numFmtId="183" fontId="29" fillId="37" borderId="12" xfId="48" applyFont="1" applyFill="1" applyBorder="1" applyAlignment="1">
      <alignment horizontal="right" vertical="center" wrapText="1"/>
    </xf>
    <xf numFmtId="10" fontId="29" fillId="37" borderId="17" xfId="63" applyNumberFormat="1" applyFont="1" applyFill="1" applyBorder="1" applyAlignment="1">
      <alignment horizontal="center" vertical="center" wrapText="1"/>
    </xf>
    <xf numFmtId="4" fontId="29" fillId="0" borderId="0" xfId="78" applyNumberFormat="1" applyFont="1" applyBorder="1" applyAlignment="1">
      <alignment vertical="center" wrapText="1"/>
    </xf>
    <xf numFmtId="4" fontId="29" fillId="0" borderId="19" xfId="78" applyNumberFormat="1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0" fontId="29" fillId="0" borderId="0" xfId="78" applyNumberFormat="1" applyFont="1" applyBorder="1" applyAlignment="1">
      <alignment horizontal="center" vertical="center" wrapText="1"/>
    </xf>
    <xf numFmtId="4" fontId="29" fillId="0" borderId="0" xfId="78" applyNumberFormat="1" applyFont="1" applyBorder="1" applyAlignment="1">
      <alignment horizontal="center" vertical="center"/>
    </xf>
    <xf numFmtId="10" fontId="29" fillId="0" borderId="0" xfId="78" applyNumberFormat="1" applyFont="1" applyBorder="1" applyAlignment="1">
      <alignment horizontal="right" vertical="center" wrapText="1"/>
    </xf>
    <xf numFmtId="14" fontId="29" fillId="0" borderId="0" xfId="78" applyNumberFormat="1" applyFont="1" applyBorder="1" applyAlignment="1">
      <alignment horizontal="center" vertical="center" wrapText="1"/>
    </xf>
    <xf numFmtId="14" fontId="29" fillId="0" borderId="0" xfId="78" applyNumberFormat="1" applyFont="1" applyBorder="1" applyAlignment="1">
      <alignment horizontal="right" vertical="center" wrapText="1"/>
    </xf>
    <xf numFmtId="0" fontId="58" fillId="33" borderId="10" xfId="0" applyFont="1" applyFill="1" applyBorder="1" applyAlignment="1">
      <alignment/>
    </xf>
    <xf numFmtId="0" fontId="58" fillId="33" borderId="23" xfId="0" applyFont="1" applyFill="1" applyBorder="1" applyAlignment="1">
      <alignment/>
    </xf>
    <xf numFmtId="0" fontId="58" fillId="33" borderId="18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58" fillId="33" borderId="19" xfId="0" applyFont="1" applyFill="1" applyBorder="1" applyAlignment="1">
      <alignment/>
    </xf>
    <xf numFmtId="0" fontId="58" fillId="33" borderId="26" xfId="0" applyFont="1" applyFill="1" applyBorder="1" applyAlignment="1">
      <alignment/>
    </xf>
    <xf numFmtId="0" fontId="58" fillId="33" borderId="27" xfId="0" applyFont="1" applyFill="1" applyBorder="1" applyAlignment="1">
      <alignment/>
    </xf>
    <xf numFmtId="0" fontId="58" fillId="33" borderId="28" xfId="0" applyFont="1" applyFill="1" applyBorder="1" applyAlignment="1">
      <alignment/>
    </xf>
    <xf numFmtId="0" fontId="58" fillId="33" borderId="29" xfId="0" applyFont="1" applyFill="1" applyBorder="1" applyAlignment="1">
      <alignment/>
    </xf>
    <xf numFmtId="0" fontId="58" fillId="33" borderId="12" xfId="0" applyFont="1" applyFill="1" applyBorder="1" applyAlignment="1">
      <alignment horizontal="center" vertical="center"/>
    </xf>
    <xf numFmtId="17" fontId="59" fillId="33" borderId="12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/>
    </xf>
    <xf numFmtId="0" fontId="58" fillId="33" borderId="12" xfId="0" applyFont="1" applyFill="1" applyBorder="1" applyAlignment="1">
      <alignment horizontal="right"/>
    </xf>
    <xf numFmtId="0" fontId="59" fillId="33" borderId="12" xfId="0" applyNumberFormat="1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/>
    </xf>
    <xf numFmtId="0" fontId="58" fillId="33" borderId="12" xfId="0" applyFont="1" applyFill="1" applyBorder="1" applyAlignment="1">
      <alignment horizontal="left" vertical="center"/>
    </xf>
    <xf numFmtId="10" fontId="58" fillId="33" borderId="12" xfId="0" applyNumberFormat="1" applyFont="1" applyFill="1" applyBorder="1" applyAlignment="1">
      <alignment horizontal="right" vertical="center"/>
    </xf>
    <xf numFmtId="10" fontId="59" fillId="33" borderId="12" xfId="0" applyNumberFormat="1" applyFont="1" applyFill="1" applyBorder="1" applyAlignment="1">
      <alignment horizontal="right" vertical="center"/>
    </xf>
    <xf numFmtId="10" fontId="59" fillId="33" borderId="12" xfId="0" applyNumberFormat="1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right" vertical="center"/>
    </xf>
    <xf numFmtId="49" fontId="59" fillId="33" borderId="12" xfId="0" applyNumberFormat="1" applyFont="1" applyFill="1" applyBorder="1" applyAlignment="1">
      <alignment horizontal="center" vertical="center"/>
    </xf>
    <xf numFmtId="10" fontId="58" fillId="33" borderId="0" xfId="0" applyNumberFormat="1" applyFont="1" applyFill="1" applyBorder="1" applyAlignment="1">
      <alignment/>
    </xf>
    <xf numFmtId="0" fontId="58" fillId="33" borderId="0" xfId="0" applyNumberFormat="1" applyFont="1" applyFill="1" applyBorder="1" applyAlignment="1">
      <alignment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183" fontId="2" fillId="36" borderId="30" xfId="48" applyFont="1" applyFill="1" applyBorder="1" applyAlignment="1">
      <alignment horizontal="right" vertical="center" wrapText="1"/>
    </xf>
    <xf numFmtId="183" fontId="2" fillId="0" borderId="12" xfId="48" applyFont="1" applyFill="1" applyBorder="1" applyAlignment="1">
      <alignment horizontal="center" vertical="center" wrapText="1"/>
    </xf>
    <xf numFmtId="183" fontId="2" fillId="36" borderId="14" xfId="48" applyFont="1" applyFill="1" applyBorder="1" applyAlignment="1">
      <alignment horizontal="right" vertical="center" wrapText="1"/>
    </xf>
    <xf numFmtId="183" fontId="2" fillId="36" borderId="25" xfId="48" applyFont="1" applyFill="1" applyBorder="1" applyAlignment="1">
      <alignment horizontal="center" vertical="center" wrapText="1"/>
    </xf>
    <xf numFmtId="177" fontId="3" fillId="36" borderId="24" xfId="78" applyFont="1" applyFill="1" applyBorder="1" applyAlignment="1">
      <alignment vertical="center" wrapText="1"/>
    </xf>
    <xf numFmtId="0" fontId="59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right" vertical="center"/>
    </xf>
    <xf numFmtId="10" fontId="55" fillId="33" borderId="12" xfId="0" applyNumberFormat="1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/>
    </xf>
    <xf numFmtId="10" fontId="29" fillId="0" borderId="0" xfId="78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37" borderId="13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77" fontId="3" fillId="36" borderId="14" xfId="78" applyFont="1" applyFill="1" applyBorder="1" applyAlignment="1">
      <alignment horizontal="center" vertical="center" wrapText="1"/>
    </xf>
    <xf numFmtId="177" fontId="3" fillId="36" borderId="34" xfId="78" applyFont="1" applyFill="1" applyBorder="1" applyAlignment="1">
      <alignment horizontal="center" vertical="center" wrapText="1"/>
    </xf>
    <xf numFmtId="184" fontId="2" fillId="36" borderId="21" xfId="0" applyNumberFormat="1" applyFont="1" applyFill="1" applyBorder="1" applyAlignment="1">
      <alignment horizontal="center" vertical="center" wrapText="1"/>
    </xf>
    <xf numFmtId="184" fontId="2" fillId="36" borderId="22" xfId="0" applyNumberFormat="1" applyFont="1" applyFill="1" applyBorder="1" applyAlignment="1">
      <alignment horizontal="center" vertical="center" wrapText="1"/>
    </xf>
    <xf numFmtId="184" fontId="2" fillId="36" borderId="24" xfId="0" applyNumberFormat="1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49" fontId="30" fillId="0" borderId="38" xfId="0" applyNumberFormat="1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10" xfId="52"/>
    <cellStyle name="Normal 2" xfId="53"/>
    <cellStyle name="Normal 2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ta" xfId="62"/>
    <cellStyle name="Percent" xfId="63"/>
    <cellStyle name="Saída" xfId="64"/>
    <cellStyle name="Comma [0]" xfId="65"/>
    <cellStyle name="Separador de milhares 2" xfId="66"/>
    <cellStyle name="Separador de milhares 2 2" xfId="67"/>
    <cellStyle name="Separador de milhares 2 2 2" xfId="68"/>
    <cellStyle name="Separador de milhares 4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0</xdr:rowOff>
    </xdr:from>
    <xdr:to>
      <xdr:col>2</xdr:col>
      <xdr:colOff>1104900</xdr:colOff>
      <xdr:row>5</xdr:row>
      <xdr:rowOff>47625</xdr:rowOff>
    </xdr:to>
    <xdr:pic>
      <xdr:nvPicPr>
        <xdr:cNvPr id="1" name="Picture 3" descr="Imagem rela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76200</xdr:rowOff>
    </xdr:from>
    <xdr:to>
      <xdr:col>0</xdr:col>
      <xdr:colOff>857250</xdr:colOff>
      <xdr:row>5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620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0</xdr:row>
      <xdr:rowOff>0</xdr:rowOff>
    </xdr:from>
    <xdr:to>
      <xdr:col>8</xdr:col>
      <xdr:colOff>1019175</xdr:colOff>
      <xdr:row>0</xdr:row>
      <xdr:rowOff>9525</xdr:rowOff>
    </xdr:to>
    <xdr:pic>
      <xdr:nvPicPr>
        <xdr:cNvPr id="1" name="Picture 8" descr="De Mãos D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0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0</xdr:row>
      <xdr:rowOff>0</xdr:rowOff>
    </xdr:from>
    <xdr:to>
      <xdr:col>8</xdr:col>
      <xdr:colOff>1019175</xdr:colOff>
      <xdr:row>0</xdr:row>
      <xdr:rowOff>9525</xdr:rowOff>
    </xdr:to>
    <xdr:pic>
      <xdr:nvPicPr>
        <xdr:cNvPr id="1" name="Picture 8" descr="De Mãos D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0"/>
          <a:ext cx="1400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gor\Renova%20Engenharia\Projetos%202012\Sindal\Creche\Planilha%20Or&#231;ament&#225;ria\Particular\SEDTUR\Projetos%20-%20Jorge%20Rachid\Projetos%20Finais\Portaria\Or&#231;amento%20Constru&#231;&#227;o%20Por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A"/>
      <sheetName val="Planilha"/>
      <sheetName val="Resumo Material"/>
      <sheetName val="Cronograma"/>
    </sheetNames>
    <sheetDataSet>
      <sheetData sheetId="1">
        <row r="6">
          <cell r="A6" t="str">
            <v>OBRA:</v>
          </cell>
        </row>
        <row r="7">
          <cell r="A7" t="str">
            <v>ENDEREÇO:</v>
          </cell>
        </row>
        <row r="8">
          <cell r="A8" t="str">
            <v>MUNICÍPIO: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39.57421875" style="0" customWidth="1"/>
    <col min="2" max="2" width="23.8515625" style="0" customWidth="1"/>
    <col min="3" max="3" width="17.28125" style="0" customWidth="1"/>
    <col min="4" max="4" width="13.8515625" style="0" customWidth="1"/>
  </cols>
  <sheetData>
    <row r="1" spans="1:4" ht="12.75">
      <c r="A1" s="134"/>
      <c r="B1" s="135"/>
      <c r="C1" s="136"/>
      <c r="D1" s="137"/>
    </row>
    <row r="2" spans="1:4" ht="12.75">
      <c r="A2" s="179" t="s">
        <v>0</v>
      </c>
      <c r="B2" s="180"/>
      <c r="C2" s="181"/>
      <c r="D2" s="137"/>
    </row>
    <row r="3" spans="1:4" ht="12.75">
      <c r="A3" s="179" t="s">
        <v>1</v>
      </c>
      <c r="B3" s="180"/>
      <c r="C3" s="181"/>
      <c r="D3" s="137"/>
    </row>
    <row r="4" spans="1:4" ht="12.75">
      <c r="A4" s="179" t="s">
        <v>2</v>
      </c>
      <c r="B4" s="180"/>
      <c r="C4" s="181"/>
      <c r="D4" s="137"/>
    </row>
    <row r="5" spans="1:4" ht="12.75">
      <c r="A5" s="138"/>
      <c r="B5" s="137"/>
      <c r="C5" s="139"/>
      <c r="D5" s="137"/>
    </row>
    <row r="6" spans="1:4" ht="12.75">
      <c r="A6" s="140"/>
      <c r="B6" s="141"/>
      <c r="C6" s="142"/>
      <c r="D6" s="137"/>
    </row>
    <row r="7" spans="1:4" ht="12.75">
      <c r="A7" s="182" t="s">
        <v>3</v>
      </c>
      <c r="B7" s="183"/>
      <c r="C7" s="184"/>
      <c r="D7" s="137"/>
    </row>
    <row r="8" spans="1:4" ht="12.75">
      <c r="A8" s="143"/>
      <c r="B8" s="143"/>
      <c r="C8" s="143"/>
      <c r="D8" s="137"/>
    </row>
    <row r="9" spans="1:4" ht="12.75">
      <c r="A9" s="144"/>
      <c r="B9" s="144" t="s">
        <v>4</v>
      </c>
      <c r="C9" s="145">
        <v>44317</v>
      </c>
      <c r="D9" s="146"/>
    </row>
    <row r="10" spans="1:4" ht="12.75">
      <c r="A10" s="147"/>
      <c r="B10" s="148"/>
      <c r="C10" s="149"/>
      <c r="D10" s="137"/>
    </row>
    <row r="11" spans="1:4" ht="12.75">
      <c r="A11" s="147"/>
      <c r="B11" s="147"/>
      <c r="C11" s="147"/>
      <c r="D11" s="137"/>
    </row>
    <row r="12" spans="1:4" ht="12.75">
      <c r="A12" s="175" t="s">
        <v>5</v>
      </c>
      <c r="B12" s="175"/>
      <c r="C12" s="150" t="s">
        <v>6</v>
      </c>
      <c r="D12" s="151"/>
    </row>
    <row r="13" spans="1:4" ht="12.75">
      <c r="A13" s="152" t="s">
        <v>7</v>
      </c>
      <c r="B13" s="147"/>
      <c r="C13" s="153">
        <v>0.04</v>
      </c>
      <c r="D13" s="137"/>
    </row>
    <row r="14" spans="1:4" ht="12.75">
      <c r="A14" s="152" t="s">
        <v>8</v>
      </c>
      <c r="B14" s="147"/>
      <c r="C14" s="153">
        <v>0.0159</v>
      </c>
      <c r="D14" s="137"/>
    </row>
    <row r="15" spans="1:4" ht="12.75">
      <c r="A15" s="152" t="s">
        <v>9</v>
      </c>
      <c r="B15" s="147"/>
      <c r="C15" s="153">
        <v>0.0183</v>
      </c>
      <c r="D15" s="137"/>
    </row>
    <row r="16" spans="1:4" ht="12.75">
      <c r="A16" s="152" t="s">
        <v>10</v>
      </c>
      <c r="B16" s="147"/>
      <c r="C16" s="153">
        <v>0.005</v>
      </c>
      <c r="D16" s="137"/>
    </row>
    <row r="17" spans="1:4" ht="12.75">
      <c r="A17" s="152" t="s">
        <v>11</v>
      </c>
      <c r="B17" s="147"/>
      <c r="C17" s="153">
        <v>0.003</v>
      </c>
      <c r="D17" s="137"/>
    </row>
    <row r="18" spans="1:4" ht="12.75">
      <c r="A18" s="147"/>
      <c r="B18" s="150" t="s">
        <v>12</v>
      </c>
      <c r="C18" s="154">
        <f>SUM(C13:C17)</f>
        <v>0.08220000000000001</v>
      </c>
      <c r="D18" s="151"/>
    </row>
    <row r="19" spans="1:4" ht="12.75">
      <c r="A19" s="175" t="s">
        <v>13</v>
      </c>
      <c r="B19" s="175"/>
      <c r="C19" s="155" t="s">
        <v>6</v>
      </c>
      <c r="D19" s="137"/>
    </row>
    <row r="20" spans="1:4" ht="12.75">
      <c r="A20" s="147" t="s">
        <v>14</v>
      </c>
      <c r="B20" s="147"/>
      <c r="C20" s="153">
        <v>0.0799</v>
      </c>
      <c r="D20" s="137"/>
    </row>
    <row r="21" spans="1:4" ht="12.75">
      <c r="A21" s="147"/>
      <c r="B21" s="156" t="s">
        <v>12</v>
      </c>
      <c r="C21" s="154">
        <f>SUM(C20)</f>
        <v>0.0799</v>
      </c>
      <c r="D21" s="151"/>
    </row>
    <row r="22" spans="1:4" ht="12.75">
      <c r="A22" s="147"/>
      <c r="B22" s="147"/>
      <c r="C22" s="153"/>
      <c r="D22" s="137"/>
    </row>
    <row r="23" spans="1:4" ht="12.75">
      <c r="A23" s="175" t="s">
        <v>15</v>
      </c>
      <c r="B23" s="175"/>
      <c r="C23" s="157" t="s">
        <v>6</v>
      </c>
      <c r="D23" s="137"/>
    </row>
    <row r="24" spans="1:4" ht="12.75">
      <c r="A24" s="152" t="s">
        <v>16</v>
      </c>
      <c r="B24" s="147"/>
      <c r="C24" s="153">
        <v>0.0065</v>
      </c>
      <c r="D24" s="137"/>
    </row>
    <row r="25" spans="1:4" ht="12.75">
      <c r="A25" s="147" t="s">
        <v>17</v>
      </c>
      <c r="B25" s="147"/>
      <c r="C25" s="153">
        <v>0.03</v>
      </c>
      <c r="D25" s="137"/>
    </row>
    <row r="26" spans="1:4" ht="12.75">
      <c r="A26" s="147" t="s">
        <v>18</v>
      </c>
      <c r="B26" s="150" t="s">
        <v>19</v>
      </c>
      <c r="C26" s="153">
        <v>0.025</v>
      </c>
      <c r="D26" s="158"/>
    </row>
    <row r="27" spans="1:4" ht="12.75">
      <c r="A27" s="147" t="s">
        <v>20</v>
      </c>
      <c r="B27" s="147"/>
      <c r="C27" s="153">
        <v>0</v>
      </c>
      <c r="D27" s="159"/>
    </row>
    <row r="28" spans="1:4" ht="12.75">
      <c r="A28" s="176" t="s">
        <v>12</v>
      </c>
      <c r="B28" s="176"/>
      <c r="C28" s="154">
        <f>SUM(C24:C27)</f>
        <v>0.0615</v>
      </c>
      <c r="D28" s="137"/>
    </row>
    <row r="29" spans="1:4" ht="12.75">
      <c r="A29" s="147"/>
      <c r="B29" s="147"/>
      <c r="C29" s="153"/>
      <c r="D29" s="137"/>
    </row>
    <row r="30" spans="1:4" ht="12.75">
      <c r="A30" s="147"/>
      <c r="B30" s="147"/>
      <c r="C30" s="153"/>
      <c r="D30" s="137"/>
    </row>
    <row r="31" spans="1:4" ht="12.75">
      <c r="A31" s="178"/>
      <c r="B31" s="178"/>
      <c r="C31" s="177" t="s">
        <v>6</v>
      </c>
      <c r="D31" s="137"/>
    </row>
    <row r="32" spans="1:4" ht="12.75">
      <c r="A32" s="178"/>
      <c r="B32" s="178"/>
      <c r="C32" s="177"/>
      <c r="D32" s="137"/>
    </row>
    <row r="33" spans="1:4" ht="12.75">
      <c r="A33" s="178"/>
      <c r="B33" s="178"/>
      <c r="C33" s="177"/>
      <c r="D33" s="137"/>
    </row>
    <row r="34" spans="1:4" ht="12.75">
      <c r="A34" s="178"/>
      <c r="B34" s="178"/>
      <c r="C34" s="177"/>
      <c r="D34" s="137"/>
    </row>
    <row r="35" spans="1:4" ht="12.75">
      <c r="A35" s="176" t="s">
        <v>21</v>
      </c>
      <c r="B35" s="176"/>
      <c r="C35" s="154">
        <f>(((1+C13+C16+C15+C17)*(1+C14)*(1+C21))/(1-C28))-1</f>
        <v>0.24646369545338276</v>
      </c>
      <c r="D35" s="137"/>
    </row>
    <row r="36" spans="1:4" ht="12.75">
      <c r="A36" s="137"/>
      <c r="B36" s="137"/>
      <c r="C36" s="137"/>
      <c r="D36" s="137"/>
    </row>
    <row r="37" spans="1:4" ht="12.75">
      <c r="A37" s="137"/>
      <c r="B37" s="137"/>
      <c r="C37" s="137"/>
      <c r="D37" s="137"/>
    </row>
    <row r="38" spans="1:4" ht="12.75">
      <c r="A38" s="137"/>
      <c r="B38" s="137"/>
      <c r="C38" s="137"/>
      <c r="D38" s="137"/>
    </row>
    <row r="39" spans="1:4" ht="12.75">
      <c r="A39" s="137"/>
      <c r="B39" s="137"/>
      <c r="C39" s="137"/>
      <c r="D39" s="137"/>
    </row>
    <row r="40" spans="1:4" ht="12.75">
      <c r="A40" s="137"/>
      <c r="B40" s="137"/>
      <c r="C40" s="137"/>
      <c r="D40" s="137"/>
    </row>
    <row r="41" spans="1:4" ht="12.75">
      <c r="A41" s="137"/>
      <c r="B41" s="137"/>
      <c r="C41" s="137"/>
      <c r="D41" s="137"/>
    </row>
    <row r="42" spans="1:4" ht="12.75">
      <c r="A42" s="137"/>
      <c r="B42" s="137"/>
      <c r="C42" s="137"/>
      <c r="D42" s="137"/>
    </row>
    <row r="43" spans="1:4" ht="12.75">
      <c r="A43" s="137"/>
      <c r="B43" s="137"/>
      <c r="C43" s="137"/>
      <c r="D43" s="137"/>
    </row>
  </sheetData>
  <sheetProtection/>
  <mergeCells count="11">
    <mergeCell ref="A19:B19"/>
    <mergeCell ref="A23:B23"/>
    <mergeCell ref="A28:B28"/>
    <mergeCell ref="A35:B35"/>
    <mergeCell ref="C31:C34"/>
    <mergeCell ref="A31:B34"/>
    <mergeCell ref="A2:C2"/>
    <mergeCell ref="A3:C3"/>
    <mergeCell ref="A4:C4"/>
    <mergeCell ref="A7:C7"/>
    <mergeCell ref="A12:B12"/>
  </mergeCells>
  <printOptions/>
  <pageMargins left="0.51" right="0.51" top="0.79" bottom="0.79" header="0.31" footer="0.31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80" zoomScaleNormal="55" zoomScaleSheetLayoutView="80" zoomScalePageLayoutView="0" workbookViewId="0" topLeftCell="A1">
      <selection activeCell="B19" sqref="B19"/>
    </sheetView>
  </sheetViews>
  <sheetFormatPr defaultColWidth="9.140625" defaultRowHeight="12.75"/>
  <cols>
    <col min="1" max="1" width="22.8515625" style="112" customWidth="1"/>
    <col min="2" max="2" width="87.421875" style="112" customWidth="1"/>
    <col min="3" max="3" width="19.140625" style="113" customWidth="1"/>
    <col min="4" max="4" width="24.140625" style="112" customWidth="1"/>
    <col min="5" max="16384" width="9.140625" style="112" customWidth="1"/>
  </cols>
  <sheetData>
    <row r="1" spans="1:10" s="111" customFormat="1" ht="15.75">
      <c r="A1" s="114" t="s">
        <v>22</v>
      </c>
      <c r="B1" s="114" t="s">
        <v>23</v>
      </c>
      <c r="C1" s="114"/>
      <c r="D1" s="115"/>
      <c r="E1" s="128"/>
      <c r="F1" s="128"/>
      <c r="G1" s="129"/>
      <c r="H1" s="129"/>
      <c r="I1" s="129"/>
      <c r="J1" s="131"/>
    </row>
    <row r="2" spans="1:10" s="111" customFormat="1" ht="15.75">
      <c r="A2" s="114" t="s">
        <v>24</v>
      </c>
      <c r="B2" s="114" t="str">
        <f>ORÇAMENTO!B2</f>
        <v>AVENIDA SANTOS DUMONT, DNER </v>
      </c>
      <c r="C2" s="116" t="s">
        <v>25</v>
      </c>
      <c r="D2" s="117">
        <v>44384</v>
      </c>
      <c r="E2" s="129"/>
      <c r="F2" s="129"/>
      <c r="G2" s="185"/>
      <c r="H2" s="185"/>
      <c r="I2" s="129"/>
      <c r="J2" s="131"/>
    </row>
    <row r="3" spans="1:10" s="111" customFormat="1" ht="15.75">
      <c r="A3" s="114" t="s">
        <v>26</v>
      </c>
      <c r="B3" s="114" t="str">
        <f>ORÇAMENTO!B3</f>
        <v>CÁCERES/MT</v>
      </c>
      <c r="C3" s="114"/>
      <c r="D3" s="118"/>
      <c r="E3" s="128"/>
      <c r="F3" s="128"/>
      <c r="G3" s="129"/>
      <c r="H3" s="130"/>
      <c r="I3" s="132"/>
      <c r="J3" s="133"/>
    </row>
    <row r="4" spans="1:4" ht="15.75">
      <c r="A4" s="186"/>
      <c r="B4" s="187"/>
      <c r="C4" s="187"/>
      <c r="D4" s="188"/>
    </row>
    <row r="5" spans="1:4" s="111" customFormat="1" ht="15.75">
      <c r="A5" s="189" t="s">
        <v>27</v>
      </c>
      <c r="B5" s="190"/>
      <c r="C5" s="190"/>
      <c r="D5" s="191"/>
    </row>
    <row r="6" spans="1:4" s="111" customFormat="1" ht="15.75">
      <c r="A6" s="119" t="s">
        <v>28</v>
      </c>
      <c r="B6" s="120" t="s">
        <v>29</v>
      </c>
      <c r="C6" s="121" t="s">
        <v>30</v>
      </c>
      <c r="D6" s="122" t="s">
        <v>6</v>
      </c>
    </row>
    <row r="7" spans="1:4" s="111" customFormat="1" ht="15.75">
      <c r="A7" s="123" t="str">
        <f>ORÇAMENTO!A6</f>
        <v>1.0</v>
      </c>
      <c r="B7" s="10" t="str">
        <f>ORÇAMENTO!D6</f>
        <v>SERVIÇOS PRELIMINARES</v>
      </c>
      <c r="C7" s="11">
        <f>ORÇAMENTO!I17</f>
        <v>0</v>
      </c>
      <c r="D7" s="24" t="e">
        <f>C7/C14</f>
        <v>#REF!</v>
      </c>
    </row>
    <row r="8" spans="1:4" s="111" customFormat="1" ht="15.75">
      <c r="A8" s="123" t="s">
        <v>31</v>
      </c>
      <c r="B8" s="10" t="s">
        <v>32</v>
      </c>
      <c r="C8" s="11">
        <f>ORÇAMENTO!I31</f>
        <v>0</v>
      </c>
      <c r="D8" s="24" t="e">
        <f>C8/C14</f>
        <v>#REF!</v>
      </c>
    </row>
    <row r="9" spans="1:4" s="111" customFormat="1" ht="15.75">
      <c r="A9" s="123" t="s">
        <v>33</v>
      </c>
      <c r="B9" s="12" t="s">
        <v>34</v>
      </c>
      <c r="C9" s="11">
        <f>ORÇAMENTO!I33</f>
        <v>14586</v>
      </c>
      <c r="D9" s="24" t="e">
        <f>C9/C14</f>
        <v>#REF!</v>
      </c>
    </row>
    <row r="10" spans="1:4" s="111" customFormat="1" ht="15.75">
      <c r="A10" s="123" t="s">
        <v>35</v>
      </c>
      <c r="B10" s="13" t="s">
        <v>36</v>
      </c>
      <c r="C10" s="11" t="e">
        <f>ORÇAMENTO!#REF!</f>
        <v>#REF!</v>
      </c>
      <c r="D10" s="24" t="e">
        <f>C10/C14</f>
        <v>#REF!</v>
      </c>
    </row>
    <row r="11" spans="1:4" s="111" customFormat="1" ht="15.75">
      <c r="A11" s="123" t="s">
        <v>37</v>
      </c>
      <c r="B11" s="10" t="s">
        <v>38</v>
      </c>
      <c r="C11" s="11" t="e">
        <f>ORÇAMENTO!#REF!</f>
        <v>#REF!</v>
      </c>
      <c r="D11" s="24" t="e">
        <f>C11/C14</f>
        <v>#REF!</v>
      </c>
    </row>
    <row r="12" spans="1:4" s="111" customFormat="1" ht="15.75">
      <c r="A12" s="123" t="s">
        <v>39</v>
      </c>
      <c r="B12" s="10" t="s">
        <v>40</v>
      </c>
      <c r="C12" s="11" t="e">
        <f>ORÇAMENTO!#REF!</f>
        <v>#REF!</v>
      </c>
      <c r="D12" s="24" t="e">
        <f>C12/C14</f>
        <v>#REF!</v>
      </c>
    </row>
    <row r="13" spans="1:4" s="111" customFormat="1" ht="15.75">
      <c r="A13" s="123" t="s">
        <v>41</v>
      </c>
      <c r="B13" s="10" t="s">
        <v>42</v>
      </c>
      <c r="C13" s="11" t="e">
        <f>ORÇAMENTO!#REF!</f>
        <v>#REF!</v>
      </c>
      <c r="D13" s="24" t="e">
        <f>C13/C14</f>
        <v>#REF!</v>
      </c>
    </row>
    <row r="14" spans="1:4" s="111" customFormat="1" ht="15.75">
      <c r="A14" s="192" t="s">
        <v>43</v>
      </c>
      <c r="B14" s="193"/>
      <c r="C14" s="124" t="e">
        <f>SUM(C7:C13)</f>
        <v>#REF!</v>
      </c>
      <c r="D14" s="125" t="e">
        <f>SUM(D7:D13)</f>
        <v>#REF!</v>
      </c>
    </row>
    <row r="15" spans="1:4" s="111" customFormat="1" ht="15.75">
      <c r="A15" s="194" t="s">
        <v>44</v>
      </c>
      <c r="B15" s="195"/>
      <c r="C15" s="126"/>
      <c r="D15" s="127"/>
    </row>
    <row r="16" spans="1:4" s="111" customFormat="1" ht="15.75">
      <c r="A16" s="196"/>
      <c r="B16" s="197"/>
      <c r="C16" s="197"/>
      <c r="D16" s="198"/>
    </row>
  </sheetData>
  <sheetProtection/>
  <mergeCells count="6">
    <mergeCell ref="G2:H2"/>
    <mergeCell ref="A4:D4"/>
    <mergeCell ref="A5:D5"/>
    <mergeCell ref="A14:B14"/>
    <mergeCell ref="A15:B15"/>
    <mergeCell ref="A16:D16"/>
  </mergeCells>
  <printOptions horizontalCentered="1"/>
  <pageMargins left="0.79" right="0.79" top="0.39" bottom="0.39" header="0.51" footer="0.51"/>
  <pageSetup horizontalDpi="600" verticalDpi="600" orientation="landscape" paperSize="9" scale="74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39"/>
  <sheetViews>
    <sheetView view="pageBreakPreview" zoomScaleNormal="7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0.8515625" style="48" customWidth="1"/>
    <col min="2" max="2" width="15.57421875" style="48" bestFit="1" customWidth="1"/>
    <col min="3" max="3" width="18.140625" style="48" customWidth="1"/>
    <col min="4" max="4" width="80.57421875" style="49" customWidth="1"/>
    <col min="5" max="5" width="6.28125" style="48" customWidth="1"/>
    <col min="6" max="6" width="10.8515625" style="50" bestFit="1" customWidth="1"/>
    <col min="7" max="7" width="14.421875" style="51" bestFit="1" customWidth="1"/>
    <col min="8" max="8" width="18.00390625" style="52" customWidth="1"/>
    <col min="9" max="9" width="17.00390625" style="52" bestFit="1" customWidth="1"/>
    <col min="10" max="10" width="9.140625" style="49" customWidth="1"/>
    <col min="11" max="11" width="13.7109375" style="49" bestFit="1" customWidth="1"/>
    <col min="12" max="39" width="9.140625" style="49" customWidth="1"/>
    <col min="40" max="16384" width="9.140625" style="49" customWidth="1"/>
  </cols>
  <sheetData>
    <row r="1" spans="1:9" ht="15">
      <c r="A1" s="53" t="s">
        <v>22</v>
      </c>
      <c r="B1" s="199" t="s">
        <v>23</v>
      </c>
      <c r="C1" s="199"/>
      <c r="D1" s="199"/>
      <c r="E1" s="199"/>
      <c r="F1" s="199"/>
      <c r="G1" s="79"/>
      <c r="H1" s="80"/>
      <c r="I1" s="100"/>
    </row>
    <row r="2" spans="1:9" ht="30">
      <c r="A2" s="54" t="s">
        <v>24</v>
      </c>
      <c r="B2" s="200" t="s">
        <v>45</v>
      </c>
      <c r="C2" s="200"/>
      <c r="D2" s="200"/>
      <c r="E2" s="200"/>
      <c r="F2" s="200"/>
      <c r="G2" s="81"/>
      <c r="H2" s="82" t="s">
        <v>46</v>
      </c>
      <c r="I2" s="101">
        <v>0.2465</v>
      </c>
    </row>
    <row r="3" spans="1:9" ht="30">
      <c r="A3" s="54" t="s">
        <v>26</v>
      </c>
      <c r="B3" s="200" t="s">
        <v>47</v>
      </c>
      <c r="C3" s="200"/>
      <c r="D3" s="200"/>
      <c r="E3" s="200"/>
      <c r="F3" s="200"/>
      <c r="G3" s="81"/>
      <c r="H3" s="82" t="str">
        <f>CONSOLIDADA!C2</f>
        <v>Data:</v>
      </c>
      <c r="I3" s="102">
        <v>44398</v>
      </c>
    </row>
    <row r="4" spans="1:9" s="6" customFormat="1" ht="15">
      <c r="A4" s="201"/>
      <c r="B4" s="202"/>
      <c r="C4" s="200"/>
      <c r="D4" s="200"/>
      <c r="E4" s="200"/>
      <c r="F4" s="200"/>
      <c r="G4" s="200"/>
      <c r="H4" s="200"/>
      <c r="I4" s="203"/>
    </row>
    <row r="5" spans="1:9" ht="45">
      <c r="A5" s="55" t="s">
        <v>28</v>
      </c>
      <c r="B5" s="56" t="s">
        <v>48</v>
      </c>
      <c r="C5" s="56" t="s">
        <v>49</v>
      </c>
      <c r="D5" s="56" t="s">
        <v>29</v>
      </c>
      <c r="E5" s="56" t="s">
        <v>50</v>
      </c>
      <c r="F5" s="83" t="s">
        <v>51</v>
      </c>
      <c r="G5" s="84" t="s">
        <v>52</v>
      </c>
      <c r="H5" s="84" t="s">
        <v>53</v>
      </c>
      <c r="I5" s="103" t="s">
        <v>54</v>
      </c>
    </row>
    <row r="6" spans="1:9" ht="15">
      <c r="A6" s="57" t="s">
        <v>55</v>
      </c>
      <c r="B6" s="58"/>
      <c r="C6" s="59"/>
      <c r="D6" s="60" t="s">
        <v>56</v>
      </c>
      <c r="E6" s="85"/>
      <c r="F6" s="86"/>
      <c r="G6" s="87"/>
      <c r="H6" s="87"/>
      <c r="I6" s="104"/>
    </row>
    <row r="7" spans="1:9" s="47" customFormat="1" ht="14.25">
      <c r="A7" s="61" t="s">
        <v>57</v>
      </c>
      <c r="B7" s="62">
        <v>90778</v>
      </c>
      <c r="C7" s="62" t="s">
        <v>138</v>
      </c>
      <c r="D7" s="63" t="s">
        <v>58</v>
      </c>
      <c r="E7" s="88" t="s">
        <v>59</v>
      </c>
      <c r="F7" s="89">
        <v>480</v>
      </c>
      <c r="G7" s="90">
        <v>105.29</v>
      </c>
      <c r="H7" s="90">
        <f aca="true" t="shared" si="0" ref="H7:H12">TRUNC((G7*(1+$I$2)),2)</f>
        <v>131.24</v>
      </c>
      <c r="I7" s="105">
        <f aca="true" t="shared" si="1" ref="I7:I12">TRUNC((F7*H7),2)</f>
        <v>62995.2</v>
      </c>
    </row>
    <row r="8" spans="1:9" s="47" customFormat="1" ht="14.25">
      <c r="A8" s="61" t="s">
        <v>60</v>
      </c>
      <c r="B8" s="62">
        <v>90780</v>
      </c>
      <c r="C8" s="62" t="s">
        <v>138</v>
      </c>
      <c r="D8" s="63" t="s">
        <v>61</v>
      </c>
      <c r="E8" s="88" t="s">
        <v>59</v>
      </c>
      <c r="F8" s="89">
        <v>1920</v>
      </c>
      <c r="G8" s="90">
        <v>34.23</v>
      </c>
      <c r="H8" s="90">
        <f t="shared" si="0"/>
        <v>42.66</v>
      </c>
      <c r="I8" s="105">
        <f t="shared" si="1"/>
        <v>81907.2</v>
      </c>
    </row>
    <row r="9" spans="1:9" s="47" customFormat="1" ht="28.5">
      <c r="A9" s="61" t="s">
        <v>62</v>
      </c>
      <c r="B9" s="62">
        <v>4813</v>
      </c>
      <c r="C9" s="62" t="s">
        <v>138</v>
      </c>
      <c r="D9" s="63" t="s">
        <v>63</v>
      </c>
      <c r="E9" s="88" t="s">
        <v>64</v>
      </c>
      <c r="F9" s="89">
        <v>3.38</v>
      </c>
      <c r="G9" s="90">
        <v>225</v>
      </c>
      <c r="H9" s="90">
        <f t="shared" si="0"/>
        <v>280.46</v>
      </c>
      <c r="I9" s="105">
        <f t="shared" si="1"/>
        <v>947.95</v>
      </c>
    </row>
    <row r="10" spans="1:9" s="47" customFormat="1" ht="14.25">
      <c r="A10" s="61" t="s">
        <v>65</v>
      </c>
      <c r="B10" s="64" t="s">
        <v>139</v>
      </c>
      <c r="C10" s="62" t="s">
        <v>138</v>
      </c>
      <c r="D10" s="63" t="s">
        <v>140</v>
      </c>
      <c r="E10" s="62" t="s">
        <v>66</v>
      </c>
      <c r="F10" s="89">
        <v>4665</v>
      </c>
      <c r="G10" s="90">
        <v>4.7</v>
      </c>
      <c r="H10" s="90">
        <f t="shared" si="0"/>
        <v>5.85</v>
      </c>
      <c r="I10" s="105">
        <f t="shared" si="1"/>
        <v>27290.25</v>
      </c>
    </row>
    <row r="11" spans="1:9" s="47" customFormat="1" ht="29.25" thickBot="1">
      <c r="A11" s="61" t="s">
        <v>67</v>
      </c>
      <c r="B11" s="65">
        <v>100947</v>
      </c>
      <c r="C11" s="62" t="s">
        <v>138</v>
      </c>
      <c r="D11" s="66" t="s">
        <v>141</v>
      </c>
      <c r="E11" s="91" t="s">
        <v>68</v>
      </c>
      <c r="F11" s="92">
        <v>483</v>
      </c>
      <c r="G11" s="93">
        <v>1.48</v>
      </c>
      <c r="H11" s="90">
        <f t="shared" si="0"/>
        <v>1.84</v>
      </c>
      <c r="I11" s="106">
        <f t="shared" si="1"/>
        <v>888.72</v>
      </c>
    </row>
    <row r="12" spans="1:9" s="47" customFormat="1" ht="29.25" thickBot="1">
      <c r="A12" s="61" t="s">
        <v>69</v>
      </c>
      <c r="B12" s="67">
        <v>93584</v>
      </c>
      <c r="C12" s="62" t="s">
        <v>138</v>
      </c>
      <c r="D12" s="68" t="s">
        <v>70</v>
      </c>
      <c r="E12" s="88" t="s">
        <v>64</v>
      </c>
      <c r="F12" s="94">
        <v>12</v>
      </c>
      <c r="G12" s="95">
        <v>650.95</v>
      </c>
      <c r="H12" s="90">
        <f t="shared" si="0"/>
        <v>811.4</v>
      </c>
      <c r="I12" s="106">
        <f t="shared" si="1"/>
        <v>9736.8</v>
      </c>
    </row>
    <row r="13" spans="1:9" s="47" customFormat="1" ht="29.25" thickBot="1">
      <c r="A13" s="61" t="s">
        <v>71</v>
      </c>
      <c r="B13" s="67">
        <v>93358</v>
      </c>
      <c r="C13" s="62" t="s">
        <v>138</v>
      </c>
      <c r="D13" s="68" t="s">
        <v>142</v>
      </c>
      <c r="E13" s="96" t="s">
        <v>68</v>
      </c>
      <c r="F13" s="94">
        <v>697.5</v>
      </c>
      <c r="G13" s="95">
        <v>61.91</v>
      </c>
      <c r="H13" s="90">
        <f>TRUNC((G13*(1+$I$2)),2)</f>
        <v>77.17</v>
      </c>
      <c r="I13" s="106">
        <f>TRUNC((F13*H13),2)</f>
        <v>53826.07</v>
      </c>
    </row>
    <row r="14" spans="1:9" s="47" customFormat="1" ht="29.25" thickBot="1">
      <c r="A14" s="61" t="s">
        <v>145</v>
      </c>
      <c r="B14" s="67">
        <v>101616</v>
      </c>
      <c r="C14" s="62" t="s">
        <v>138</v>
      </c>
      <c r="D14" s="68" t="s">
        <v>143</v>
      </c>
      <c r="E14" s="88" t="s">
        <v>64</v>
      </c>
      <c r="F14" s="94">
        <v>1023</v>
      </c>
      <c r="G14" s="95">
        <v>4.54</v>
      </c>
      <c r="H14" s="90">
        <f>TRUNC((G14*(1+$I$2)),2)</f>
        <v>5.65</v>
      </c>
      <c r="I14" s="106">
        <f>TRUNC((F14*H14),2)</f>
        <v>5779.95</v>
      </c>
    </row>
    <row r="15" spans="1:9" s="47" customFormat="1" ht="15" thickBot="1">
      <c r="A15" s="61" t="s">
        <v>146</v>
      </c>
      <c r="B15" s="67">
        <v>98524</v>
      </c>
      <c r="C15" s="62" t="s">
        <v>138</v>
      </c>
      <c r="D15" s="68" t="s">
        <v>144</v>
      </c>
      <c r="E15" s="88" t="s">
        <v>64</v>
      </c>
      <c r="F15" s="94">
        <v>9300</v>
      </c>
      <c r="G15" s="95">
        <v>2.49</v>
      </c>
      <c r="H15" s="90">
        <f>TRUNC((G15*(1+$I$2)),2)</f>
        <v>3.1</v>
      </c>
      <c r="I15" s="106">
        <f>TRUNC((F15*H15),2)</f>
        <v>28830</v>
      </c>
    </row>
    <row r="16" spans="1:9" s="47" customFormat="1" ht="14.25">
      <c r="A16" s="206" t="s">
        <v>78</v>
      </c>
      <c r="B16" s="207"/>
      <c r="C16" s="207"/>
      <c r="D16" s="207"/>
      <c r="E16" s="207"/>
      <c r="F16" s="207"/>
      <c r="G16" s="208"/>
      <c r="H16" s="172"/>
      <c r="I16" s="173">
        <f>SUM(I7:I15)</f>
        <v>272202.14</v>
      </c>
    </row>
    <row r="17" spans="1:9" s="47" customFormat="1" ht="15">
      <c r="A17" s="69" t="s">
        <v>31</v>
      </c>
      <c r="B17" s="70"/>
      <c r="C17" s="71"/>
      <c r="D17" s="72" t="s">
        <v>40</v>
      </c>
      <c r="E17" s="70"/>
      <c r="F17" s="204"/>
      <c r="G17" s="204"/>
      <c r="H17" s="204"/>
      <c r="I17" s="107"/>
    </row>
    <row r="18" spans="1:9" s="47" customFormat="1" ht="43.5" thickBot="1">
      <c r="A18" s="73" t="s">
        <v>73</v>
      </c>
      <c r="B18" s="67" t="s">
        <v>147</v>
      </c>
      <c r="C18" s="62" t="s">
        <v>138</v>
      </c>
      <c r="D18" s="68" t="s">
        <v>148</v>
      </c>
      <c r="E18" s="91" t="s">
        <v>68</v>
      </c>
      <c r="F18" s="89">
        <v>54.58</v>
      </c>
      <c r="G18" s="90">
        <v>598.56</v>
      </c>
      <c r="H18" s="90">
        <f>TRUNC((G18*(1+$I$2)),2)</f>
        <v>746.1</v>
      </c>
      <c r="I18" s="171">
        <f>TRUNC((F18*H18),2)</f>
        <v>40722.13</v>
      </c>
    </row>
    <row r="19" spans="1:9" s="47" customFormat="1" ht="57">
      <c r="A19" s="73" t="s">
        <v>74</v>
      </c>
      <c r="B19" s="67">
        <v>89471</v>
      </c>
      <c r="C19" s="62" t="s">
        <v>138</v>
      </c>
      <c r="D19" s="68" t="s">
        <v>149</v>
      </c>
      <c r="E19" s="88" t="s">
        <v>64</v>
      </c>
      <c r="F19" s="89">
        <v>2325</v>
      </c>
      <c r="G19" s="90">
        <v>61.91</v>
      </c>
      <c r="H19" s="90">
        <f aca="true" t="shared" si="2" ref="H19:H29">TRUNC((G19*(1+$I$2)),2)</f>
        <v>77.17</v>
      </c>
      <c r="I19" s="171">
        <f aca="true" t="shared" si="3" ref="I19:I29">TRUNC((F19*H19),2)</f>
        <v>179420.25</v>
      </c>
    </row>
    <row r="20" spans="1:9" s="47" customFormat="1" ht="42.75">
      <c r="A20" s="73" t="s">
        <v>160</v>
      </c>
      <c r="B20" s="67">
        <v>87879</v>
      </c>
      <c r="C20" s="62" t="s">
        <v>138</v>
      </c>
      <c r="D20" s="68" t="s">
        <v>150</v>
      </c>
      <c r="E20" s="88" t="s">
        <v>64</v>
      </c>
      <c r="F20" s="89">
        <v>4650</v>
      </c>
      <c r="G20" s="90">
        <v>3.25</v>
      </c>
      <c r="H20" s="90">
        <f t="shared" si="2"/>
        <v>4.05</v>
      </c>
      <c r="I20" s="171">
        <f t="shared" si="3"/>
        <v>18832.5</v>
      </c>
    </row>
    <row r="21" spans="1:9" s="47" customFormat="1" ht="57">
      <c r="A21" s="73" t="s">
        <v>161</v>
      </c>
      <c r="B21" s="67">
        <v>87792</v>
      </c>
      <c r="C21" s="62" t="s">
        <v>138</v>
      </c>
      <c r="D21" s="68" t="s">
        <v>151</v>
      </c>
      <c r="E21" s="88" t="s">
        <v>64</v>
      </c>
      <c r="F21" s="89">
        <v>4650</v>
      </c>
      <c r="G21" s="90">
        <v>31.08</v>
      </c>
      <c r="H21" s="90">
        <f t="shared" si="2"/>
        <v>38.74</v>
      </c>
      <c r="I21" s="171">
        <f t="shared" si="3"/>
        <v>180141</v>
      </c>
    </row>
    <row r="22" spans="1:9" s="47" customFormat="1" ht="28.5">
      <c r="A22" s="73" t="s">
        <v>162</v>
      </c>
      <c r="B22" s="67">
        <v>36797</v>
      </c>
      <c r="C22" s="62" t="s">
        <v>138</v>
      </c>
      <c r="D22" s="68" t="s">
        <v>152</v>
      </c>
      <c r="E22" s="67" t="s">
        <v>72</v>
      </c>
      <c r="F22" s="89">
        <v>1549.5</v>
      </c>
      <c r="G22" s="90">
        <v>71.16</v>
      </c>
      <c r="H22" s="90">
        <f t="shared" si="2"/>
        <v>88.7</v>
      </c>
      <c r="I22" s="171">
        <f t="shared" si="3"/>
        <v>137440.65</v>
      </c>
    </row>
    <row r="23" spans="1:9" s="47" customFormat="1" ht="14.25">
      <c r="A23" s="73" t="s">
        <v>163</v>
      </c>
      <c r="B23" s="67">
        <v>36799</v>
      </c>
      <c r="C23" s="62" t="s">
        <v>138</v>
      </c>
      <c r="D23" s="68" t="s">
        <v>153</v>
      </c>
      <c r="E23" s="67" t="s">
        <v>72</v>
      </c>
      <c r="F23" s="89">
        <v>310.5</v>
      </c>
      <c r="G23" s="90">
        <v>69.07</v>
      </c>
      <c r="H23" s="90">
        <f t="shared" si="2"/>
        <v>86.09</v>
      </c>
      <c r="I23" s="171">
        <f t="shared" si="3"/>
        <v>26730.94</v>
      </c>
    </row>
    <row r="24" spans="1:9" s="47" customFormat="1" ht="14.25">
      <c r="A24" s="73" t="s">
        <v>164</v>
      </c>
      <c r="B24" s="67">
        <v>4107</v>
      </c>
      <c r="C24" s="62"/>
      <c r="D24" s="68" t="s">
        <v>154</v>
      </c>
      <c r="E24" s="67" t="s">
        <v>72</v>
      </c>
      <c r="F24" s="89">
        <v>621</v>
      </c>
      <c r="G24" s="90">
        <v>67.09</v>
      </c>
      <c r="H24" s="90">
        <f t="shared" si="2"/>
        <v>83.62</v>
      </c>
      <c r="I24" s="171">
        <f t="shared" si="3"/>
        <v>51928.02</v>
      </c>
    </row>
    <row r="25" spans="1:9" s="47" customFormat="1" ht="28.5">
      <c r="A25" s="73" t="s">
        <v>165</v>
      </c>
      <c r="B25" s="67">
        <v>10933</v>
      </c>
      <c r="C25" s="62" t="s">
        <v>138</v>
      </c>
      <c r="D25" s="68" t="s">
        <v>155</v>
      </c>
      <c r="E25" s="88" t="s">
        <v>64</v>
      </c>
      <c r="F25" s="89">
        <v>7440</v>
      </c>
      <c r="G25" s="90">
        <v>20.58</v>
      </c>
      <c r="H25" s="90">
        <f t="shared" si="2"/>
        <v>25.65</v>
      </c>
      <c r="I25" s="171">
        <f t="shared" si="3"/>
        <v>190836</v>
      </c>
    </row>
    <row r="26" spans="1:9" s="47" customFormat="1" ht="28.5">
      <c r="A26" s="73" t="s">
        <v>166</v>
      </c>
      <c r="B26" s="67">
        <v>43130</v>
      </c>
      <c r="C26" s="62" t="s">
        <v>138</v>
      </c>
      <c r="D26" s="68" t="s">
        <v>156</v>
      </c>
      <c r="E26" s="67" t="s">
        <v>76</v>
      </c>
      <c r="F26" s="89">
        <v>241.8</v>
      </c>
      <c r="G26" s="90">
        <v>19.99</v>
      </c>
      <c r="H26" s="90">
        <f t="shared" si="2"/>
        <v>24.91</v>
      </c>
      <c r="I26" s="171">
        <f t="shared" si="3"/>
        <v>6023.23</v>
      </c>
    </row>
    <row r="27" spans="1:9" s="47" customFormat="1" ht="14.25">
      <c r="A27" s="73" t="s">
        <v>167</v>
      </c>
      <c r="B27" s="67">
        <v>339</v>
      </c>
      <c r="C27" s="62" t="s">
        <v>138</v>
      </c>
      <c r="D27" s="68" t="s">
        <v>157</v>
      </c>
      <c r="E27" s="67" t="s">
        <v>66</v>
      </c>
      <c r="F27" s="89">
        <v>13950</v>
      </c>
      <c r="G27" s="90">
        <v>1.22</v>
      </c>
      <c r="H27" s="90">
        <f t="shared" si="2"/>
        <v>1.52</v>
      </c>
      <c r="I27" s="171">
        <f t="shared" si="3"/>
        <v>21204</v>
      </c>
    </row>
    <row r="28" spans="1:9" s="47" customFormat="1" ht="14.25">
      <c r="A28" s="73" t="s">
        <v>168</v>
      </c>
      <c r="B28" s="67">
        <v>88309</v>
      </c>
      <c r="C28" s="62" t="s">
        <v>138</v>
      </c>
      <c r="D28" s="68" t="s">
        <v>158</v>
      </c>
      <c r="E28" s="67" t="s">
        <v>59</v>
      </c>
      <c r="F28" s="89">
        <v>2481</v>
      </c>
      <c r="G28" s="90">
        <v>19.86</v>
      </c>
      <c r="H28" s="90">
        <f t="shared" si="2"/>
        <v>24.75</v>
      </c>
      <c r="I28" s="171">
        <f t="shared" si="3"/>
        <v>61404.75</v>
      </c>
    </row>
    <row r="29" spans="1:9" s="47" customFormat="1" ht="14.25">
      <c r="A29" s="73" t="s">
        <v>169</v>
      </c>
      <c r="B29" s="67">
        <v>883016</v>
      </c>
      <c r="C29" s="62" t="s">
        <v>138</v>
      </c>
      <c r="D29" t="s">
        <v>159</v>
      </c>
      <c r="E29" s="67" t="s">
        <v>59</v>
      </c>
      <c r="F29" s="89">
        <v>2481</v>
      </c>
      <c r="G29" s="90">
        <v>15.65</v>
      </c>
      <c r="H29" s="90">
        <f t="shared" si="2"/>
        <v>19.5</v>
      </c>
      <c r="I29" s="171">
        <f t="shared" si="3"/>
        <v>48379.5</v>
      </c>
    </row>
    <row r="30" spans="1:9" s="47" customFormat="1" ht="14.25">
      <c r="A30" s="206" t="s">
        <v>78</v>
      </c>
      <c r="B30" s="207"/>
      <c r="C30" s="207"/>
      <c r="D30" s="207"/>
      <c r="E30" s="207"/>
      <c r="F30" s="207"/>
      <c r="G30" s="208"/>
      <c r="H30" s="172"/>
      <c r="I30" s="173">
        <f>SUM(I18:I29)</f>
        <v>963062.97</v>
      </c>
    </row>
    <row r="31" spans="1:9" s="47" customFormat="1" ht="15">
      <c r="A31" s="69" t="s">
        <v>33</v>
      </c>
      <c r="B31" s="70"/>
      <c r="C31" s="71"/>
      <c r="D31" s="72" t="s">
        <v>170</v>
      </c>
      <c r="E31" s="70"/>
      <c r="F31" s="205"/>
      <c r="G31" s="205"/>
      <c r="H31" s="205"/>
      <c r="I31" s="170"/>
    </row>
    <row r="32" spans="1:9" s="47" customFormat="1" ht="15" thickBot="1">
      <c r="A32" s="73" t="s">
        <v>75</v>
      </c>
      <c r="B32" s="67">
        <v>9537</v>
      </c>
      <c r="C32" s="62" t="s">
        <v>138</v>
      </c>
      <c r="D32" s="68" t="s">
        <v>77</v>
      </c>
      <c r="E32" s="88" t="s">
        <v>64</v>
      </c>
      <c r="F32" s="94">
        <v>5100</v>
      </c>
      <c r="G32" s="95">
        <v>2.3</v>
      </c>
      <c r="H32" s="90">
        <f>TRUNC((G32*(1+$I$2)),2)</f>
        <v>2.86</v>
      </c>
      <c r="I32" s="106">
        <f>TRUNC((F32*H32),2)</f>
        <v>14586</v>
      </c>
    </row>
    <row r="33" spans="1:9" s="47" customFormat="1" ht="13.5" customHeight="1">
      <c r="A33" s="206" t="s">
        <v>78</v>
      </c>
      <c r="B33" s="207"/>
      <c r="C33" s="207"/>
      <c r="D33" s="207"/>
      <c r="E33" s="207"/>
      <c r="F33" s="207"/>
      <c r="G33" s="208"/>
      <c r="H33" s="174"/>
      <c r="I33" s="107">
        <f>SUM(I32:I32)</f>
        <v>14586</v>
      </c>
    </row>
    <row r="34" spans="1:39" ht="15">
      <c r="A34" s="75"/>
      <c r="B34" s="76"/>
      <c r="C34" s="77"/>
      <c r="D34" s="78"/>
      <c r="E34" s="77"/>
      <c r="F34" s="97"/>
      <c r="G34" s="98"/>
      <c r="H34" s="99"/>
      <c r="I34" s="10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9" ht="15">
      <c r="A35" s="215" t="s">
        <v>43</v>
      </c>
      <c r="B35" s="216"/>
      <c r="C35" s="216"/>
      <c r="D35" s="216"/>
      <c r="E35" s="216"/>
      <c r="F35" s="216"/>
      <c r="G35" s="216"/>
      <c r="H35" s="217"/>
      <c r="I35" s="109">
        <f>SUM(I16,I30,I33)</f>
        <v>1249851.1099999999</v>
      </c>
    </row>
    <row r="36" spans="1:11" ht="15">
      <c r="A36" s="209" t="s">
        <v>79</v>
      </c>
      <c r="B36" s="210"/>
      <c r="C36" s="210"/>
      <c r="D36" s="210"/>
      <c r="E36" s="210"/>
      <c r="F36" s="210"/>
      <c r="G36" s="210"/>
      <c r="H36" s="210"/>
      <c r="I36" s="211"/>
      <c r="K36" s="110"/>
    </row>
    <row r="37" spans="1:9" ht="15">
      <c r="A37" s="212"/>
      <c r="B37" s="213"/>
      <c r="C37" s="213"/>
      <c r="D37" s="213"/>
      <c r="E37" s="213"/>
      <c r="F37" s="213"/>
      <c r="G37" s="213"/>
      <c r="H37" s="213"/>
      <c r="I37" s="214"/>
    </row>
    <row r="38" ht="14.25">
      <c r="D38" s="6"/>
    </row>
    <row r="39" ht="14.25">
      <c r="D39" s="6"/>
    </row>
  </sheetData>
  <sheetProtection/>
  <mergeCells count="12">
    <mergeCell ref="A33:G33"/>
    <mergeCell ref="A36:I36"/>
    <mergeCell ref="A37:I37"/>
    <mergeCell ref="A35:H35"/>
    <mergeCell ref="B1:F1"/>
    <mergeCell ref="B2:F2"/>
    <mergeCell ref="B3:F3"/>
    <mergeCell ref="A4:I4"/>
    <mergeCell ref="F17:H17"/>
    <mergeCell ref="F31:H31"/>
    <mergeCell ref="A16:G16"/>
    <mergeCell ref="A30:G30"/>
  </mergeCells>
  <printOptions horizontalCentered="1"/>
  <pageMargins left="0.59" right="0.59" top="0.59" bottom="0.59" header="0.51" footer="0.51"/>
  <pageSetup horizontalDpi="600" verticalDpi="600" orientation="landscape" paperSize="9" scale="6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3.00390625" style="48" customWidth="1"/>
    <col min="2" max="2" width="15.57421875" style="48" bestFit="1" customWidth="1"/>
    <col min="3" max="3" width="18.140625" style="48" customWidth="1"/>
    <col min="4" max="4" width="80.57421875" style="49" customWidth="1"/>
    <col min="5" max="5" width="6.28125" style="48" customWidth="1"/>
    <col min="6" max="6" width="11.28125" style="50" bestFit="1" customWidth="1"/>
    <col min="7" max="7" width="14.421875" style="51" bestFit="1" customWidth="1"/>
    <col min="8" max="8" width="18.00390625" style="52" customWidth="1"/>
    <col min="9" max="9" width="17.00390625" style="52" bestFit="1" customWidth="1"/>
    <col min="10" max="10" width="9.140625" style="49" customWidth="1"/>
    <col min="11" max="11" width="13.7109375" style="49" bestFit="1" customWidth="1"/>
    <col min="12" max="39" width="9.140625" style="49" customWidth="1"/>
    <col min="40" max="16384" width="9.140625" style="49" customWidth="1"/>
  </cols>
  <sheetData>
    <row r="1" spans="1:9" ht="15">
      <c r="A1" s="53" t="s">
        <v>22</v>
      </c>
      <c r="B1" s="199" t="s">
        <v>23</v>
      </c>
      <c r="C1" s="199"/>
      <c r="D1" s="199"/>
      <c r="E1" s="199"/>
      <c r="F1" s="199"/>
      <c r="G1" s="79"/>
      <c r="H1" s="80"/>
      <c r="I1" s="100"/>
    </row>
    <row r="2" spans="1:9" ht="30">
      <c r="A2" s="54" t="s">
        <v>24</v>
      </c>
      <c r="B2" s="200" t="s">
        <v>45</v>
      </c>
      <c r="C2" s="200"/>
      <c r="D2" s="200"/>
      <c r="E2" s="200"/>
      <c r="F2" s="200"/>
      <c r="G2" s="81"/>
      <c r="H2" s="82" t="s">
        <v>46</v>
      </c>
      <c r="I2" s="101">
        <v>0.2465</v>
      </c>
    </row>
    <row r="3" spans="1:9" ht="15">
      <c r="A3" s="54" t="s">
        <v>26</v>
      </c>
      <c r="B3" s="200" t="s">
        <v>47</v>
      </c>
      <c r="C3" s="200"/>
      <c r="D3" s="200"/>
      <c r="E3" s="200"/>
      <c r="F3" s="200"/>
      <c r="G3" s="81"/>
      <c r="H3" s="82" t="str">
        <f>CONSOLIDADA!C2</f>
        <v>Data:</v>
      </c>
      <c r="I3" s="102">
        <v>44490</v>
      </c>
    </row>
    <row r="4" spans="1:9" s="6" customFormat="1" ht="15">
      <c r="A4" s="201"/>
      <c r="B4" s="202"/>
      <c r="C4" s="200"/>
      <c r="D4" s="200"/>
      <c r="E4" s="200"/>
      <c r="F4" s="200"/>
      <c r="G4" s="200"/>
      <c r="H4" s="200"/>
      <c r="I4" s="203"/>
    </row>
    <row r="5" spans="1:9" ht="45">
      <c r="A5" s="55" t="s">
        <v>28</v>
      </c>
      <c r="B5" s="56" t="s">
        <v>48</v>
      </c>
      <c r="C5" s="56" t="s">
        <v>49</v>
      </c>
      <c r="D5" s="56" t="s">
        <v>29</v>
      </c>
      <c r="E5" s="56" t="s">
        <v>50</v>
      </c>
      <c r="F5" s="83" t="s">
        <v>51</v>
      </c>
      <c r="G5" s="84" t="s">
        <v>52</v>
      </c>
      <c r="H5" s="84" t="s">
        <v>53</v>
      </c>
      <c r="I5" s="103" t="s">
        <v>54</v>
      </c>
    </row>
    <row r="6" spans="1:9" ht="15">
      <c r="A6" s="57" t="s">
        <v>55</v>
      </c>
      <c r="B6" s="58"/>
      <c r="C6" s="59"/>
      <c r="D6" s="74" t="s">
        <v>56</v>
      </c>
      <c r="E6" s="85"/>
      <c r="F6" s="86"/>
      <c r="G6" s="87"/>
      <c r="H6" s="87"/>
      <c r="I6" s="104"/>
    </row>
    <row r="7" spans="1:9" s="47" customFormat="1" ht="14.25">
      <c r="A7" s="61" t="s">
        <v>57</v>
      </c>
      <c r="B7" s="62">
        <v>90778</v>
      </c>
      <c r="C7" s="62" t="s">
        <v>138</v>
      </c>
      <c r="D7" s="63" t="s">
        <v>58</v>
      </c>
      <c r="E7" s="88" t="s">
        <v>59</v>
      </c>
      <c r="F7" s="89">
        <v>480</v>
      </c>
      <c r="G7" s="90">
        <v>105.29</v>
      </c>
      <c r="H7" s="90">
        <f aca="true" t="shared" si="0" ref="H7:H15">TRUNC((G7*(1+$I$2)),2)</f>
        <v>131.24</v>
      </c>
      <c r="I7" s="105">
        <f aca="true" t="shared" si="1" ref="I7:I15">TRUNC((F7*H7),2)</f>
        <v>62995.2</v>
      </c>
    </row>
    <row r="8" spans="1:9" s="47" customFormat="1" ht="14.25">
      <c r="A8" s="61" t="s">
        <v>60</v>
      </c>
      <c r="B8" s="62">
        <v>90780</v>
      </c>
      <c r="C8" s="62" t="s">
        <v>138</v>
      </c>
      <c r="D8" s="63" t="s">
        <v>61</v>
      </c>
      <c r="E8" s="88" t="s">
        <v>59</v>
      </c>
      <c r="F8" s="89">
        <v>1920</v>
      </c>
      <c r="G8" s="90">
        <v>34.23</v>
      </c>
      <c r="H8" s="90">
        <f t="shared" si="0"/>
        <v>42.66</v>
      </c>
      <c r="I8" s="105">
        <f t="shared" si="1"/>
        <v>81907.2</v>
      </c>
    </row>
    <row r="9" spans="1:9" s="47" customFormat="1" ht="28.5">
      <c r="A9" s="61" t="s">
        <v>62</v>
      </c>
      <c r="B9" s="62">
        <v>4813</v>
      </c>
      <c r="C9" s="62" t="s">
        <v>138</v>
      </c>
      <c r="D9" s="63" t="s">
        <v>63</v>
      </c>
      <c r="E9" s="88" t="s">
        <v>64</v>
      </c>
      <c r="F9" s="89">
        <v>4</v>
      </c>
      <c r="G9" s="90">
        <v>225</v>
      </c>
      <c r="H9" s="90">
        <f t="shared" si="0"/>
        <v>280.46</v>
      </c>
      <c r="I9" s="105">
        <f t="shared" si="1"/>
        <v>1121.84</v>
      </c>
    </row>
    <row r="10" spans="1:9" s="47" customFormat="1" ht="14.25">
      <c r="A10" s="61" t="s">
        <v>65</v>
      </c>
      <c r="B10" s="64" t="s">
        <v>139</v>
      </c>
      <c r="C10" s="62" t="s">
        <v>138</v>
      </c>
      <c r="D10" s="63" t="s">
        <v>140</v>
      </c>
      <c r="E10" s="62" t="s">
        <v>66</v>
      </c>
      <c r="F10" s="89">
        <v>4665</v>
      </c>
      <c r="G10" s="90">
        <v>4.7</v>
      </c>
      <c r="H10" s="90">
        <f t="shared" si="0"/>
        <v>5.85</v>
      </c>
      <c r="I10" s="105">
        <f t="shared" si="1"/>
        <v>27290.25</v>
      </c>
    </row>
    <row r="11" spans="1:9" s="47" customFormat="1" ht="29.25" thickBot="1">
      <c r="A11" s="61" t="s">
        <v>67</v>
      </c>
      <c r="B11" s="65">
        <v>100947</v>
      </c>
      <c r="C11" s="62" t="s">
        <v>138</v>
      </c>
      <c r="D11" s="66" t="s">
        <v>141</v>
      </c>
      <c r="E11" s="91" t="s">
        <v>68</v>
      </c>
      <c r="F11" s="92">
        <v>484</v>
      </c>
      <c r="G11" s="93">
        <v>1.48</v>
      </c>
      <c r="H11" s="90">
        <f t="shared" si="0"/>
        <v>1.84</v>
      </c>
      <c r="I11" s="106">
        <f t="shared" si="1"/>
        <v>890.56</v>
      </c>
    </row>
    <row r="12" spans="1:9" s="47" customFormat="1" ht="29.25" thickBot="1">
      <c r="A12" s="61" t="s">
        <v>69</v>
      </c>
      <c r="B12" s="67">
        <v>93584</v>
      </c>
      <c r="C12" s="62" t="s">
        <v>138</v>
      </c>
      <c r="D12" s="68" t="s">
        <v>70</v>
      </c>
      <c r="E12" s="88" t="s">
        <v>64</v>
      </c>
      <c r="F12" s="94">
        <v>12</v>
      </c>
      <c r="G12" s="95">
        <v>650.95</v>
      </c>
      <c r="H12" s="90">
        <f t="shared" si="0"/>
        <v>811.4</v>
      </c>
      <c r="I12" s="106">
        <f t="shared" si="1"/>
        <v>9736.8</v>
      </c>
    </row>
    <row r="13" spans="1:9" s="47" customFormat="1" ht="29.25" thickBot="1">
      <c r="A13" s="61" t="s">
        <v>71</v>
      </c>
      <c r="B13" s="67">
        <v>93358</v>
      </c>
      <c r="C13" s="62" t="s">
        <v>138</v>
      </c>
      <c r="D13" s="68" t="s">
        <v>142</v>
      </c>
      <c r="E13" s="96" t="s">
        <v>68</v>
      </c>
      <c r="F13" s="94">
        <v>698</v>
      </c>
      <c r="G13" s="95">
        <v>61.91</v>
      </c>
      <c r="H13" s="90">
        <f t="shared" si="0"/>
        <v>77.17</v>
      </c>
      <c r="I13" s="106">
        <f t="shared" si="1"/>
        <v>53864.66</v>
      </c>
    </row>
    <row r="14" spans="1:9" s="47" customFormat="1" ht="29.25" thickBot="1">
      <c r="A14" s="61" t="s">
        <v>145</v>
      </c>
      <c r="B14" s="67">
        <v>101616</v>
      </c>
      <c r="C14" s="62" t="s">
        <v>138</v>
      </c>
      <c r="D14" s="68" t="s">
        <v>143</v>
      </c>
      <c r="E14" s="88" t="s">
        <v>64</v>
      </c>
      <c r="F14" s="94">
        <v>1023</v>
      </c>
      <c r="G14" s="95">
        <v>4.54</v>
      </c>
      <c r="H14" s="90">
        <f t="shared" si="0"/>
        <v>5.65</v>
      </c>
      <c r="I14" s="106">
        <f t="shared" si="1"/>
        <v>5779.95</v>
      </c>
    </row>
    <row r="15" spans="1:9" s="47" customFormat="1" ht="15" thickBot="1">
      <c r="A15" s="61" t="s">
        <v>146</v>
      </c>
      <c r="B15" s="67">
        <v>98524</v>
      </c>
      <c r="C15" s="62" t="s">
        <v>138</v>
      </c>
      <c r="D15" s="68" t="s">
        <v>144</v>
      </c>
      <c r="E15" s="88" t="s">
        <v>64</v>
      </c>
      <c r="F15" s="94">
        <v>9300</v>
      </c>
      <c r="G15" s="95">
        <v>2.49</v>
      </c>
      <c r="H15" s="90">
        <f t="shared" si="0"/>
        <v>3.1</v>
      </c>
      <c r="I15" s="106">
        <f t="shared" si="1"/>
        <v>28830</v>
      </c>
    </row>
    <row r="16" spans="1:9" s="47" customFormat="1" ht="14.25">
      <c r="A16" s="206" t="s">
        <v>78</v>
      </c>
      <c r="B16" s="207"/>
      <c r="C16" s="207"/>
      <c r="D16" s="207"/>
      <c r="E16" s="207"/>
      <c r="F16" s="207"/>
      <c r="G16" s="208"/>
      <c r="H16" s="172"/>
      <c r="I16" s="173">
        <f>SUM(I7:I15)</f>
        <v>272416.45999999996</v>
      </c>
    </row>
    <row r="17" spans="1:9" s="47" customFormat="1" ht="15">
      <c r="A17" s="69" t="s">
        <v>31</v>
      </c>
      <c r="B17" s="70"/>
      <c r="C17" s="71"/>
      <c r="D17" s="72" t="s">
        <v>40</v>
      </c>
      <c r="E17" s="70"/>
      <c r="F17" s="204"/>
      <c r="G17" s="204"/>
      <c r="H17" s="204"/>
      <c r="I17" s="107"/>
    </row>
    <row r="18" spans="1:9" s="47" customFormat="1" ht="43.5" thickBot="1">
      <c r="A18" s="73" t="s">
        <v>73</v>
      </c>
      <c r="B18" s="67" t="s">
        <v>147</v>
      </c>
      <c r="C18" s="62" t="s">
        <v>138</v>
      </c>
      <c r="D18" s="68" t="s">
        <v>148</v>
      </c>
      <c r="E18" s="91" t="s">
        <v>68</v>
      </c>
      <c r="F18" s="89">
        <v>55</v>
      </c>
      <c r="G18" s="90">
        <v>598.56</v>
      </c>
      <c r="H18" s="90">
        <f>TRUNC((G18*(1+$I$2)),2)</f>
        <v>746.1</v>
      </c>
      <c r="I18" s="171">
        <f>TRUNC((F18*H18),2)</f>
        <v>41035.5</v>
      </c>
    </row>
    <row r="19" spans="1:9" s="47" customFormat="1" ht="57">
      <c r="A19" s="73" t="s">
        <v>74</v>
      </c>
      <c r="B19" s="67">
        <v>89471</v>
      </c>
      <c r="C19" s="62" t="s">
        <v>138</v>
      </c>
      <c r="D19" s="68" t="s">
        <v>149</v>
      </c>
      <c r="E19" s="88" t="s">
        <v>64</v>
      </c>
      <c r="F19" s="89">
        <v>2325</v>
      </c>
      <c r="G19" s="90">
        <v>61.91</v>
      </c>
      <c r="H19" s="90">
        <f aca="true" t="shared" si="2" ref="H19:H29">TRUNC((G19*(1+$I$2)),2)</f>
        <v>77.17</v>
      </c>
      <c r="I19" s="171">
        <f aca="true" t="shared" si="3" ref="I19:I29">TRUNC((F19*H19),2)</f>
        <v>179420.25</v>
      </c>
    </row>
    <row r="20" spans="1:9" s="47" customFormat="1" ht="42.75">
      <c r="A20" s="73" t="s">
        <v>160</v>
      </c>
      <c r="B20" s="67">
        <v>87879</v>
      </c>
      <c r="C20" s="62" t="s">
        <v>138</v>
      </c>
      <c r="D20" s="68" t="s">
        <v>150</v>
      </c>
      <c r="E20" s="88" t="s">
        <v>64</v>
      </c>
      <c r="F20" s="89">
        <v>4650</v>
      </c>
      <c r="G20" s="90">
        <v>3.25</v>
      </c>
      <c r="H20" s="90">
        <f t="shared" si="2"/>
        <v>4.05</v>
      </c>
      <c r="I20" s="171">
        <f t="shared" si="3"/>
        <v>18832.5</v>
      </c>
    </row>
    <row r="21" spans="1:9" s="47" customFormat="1" ht="57">
      <c r="A21" s="73" t="s">
        <v>161</v>
      </c>
      <c r="B21" s="67">
        <v>87792</v>
      </c>
      <c r="C21" s="62" t="s">
        <v>138</v>
      </c>
      <c r="D21" s="68" t="s">
        <v>151</v>
      </c>
      <c r="E21" s="88" t="s">
        <v>64</v>
      </c>
      <c r="F21" s="89">
        <v>4650</v>
      </c>
      <c r="G21" s="90">
        <v>31.08</v>
      </c>
      <c r="H21" s="90">
        <f t="shared" si="2"/>
        <v>38.74</v>
      </c>
      <c r="I21" s="171">
        <f t="shared" si="3"/>
        <v>180141</v>
      </c>
    </row>
    <row r="22" spans="1:9" s="47" customFormat="1" ht="28.5">
      <c r="A22" s="73" t="s">
        <v>162</v>
      </c>
      <c r="B22" s="67">
        <v>36797</v>
      </c>
      <c r="C22" s="62" t="s">
        <v>138</v>
      </c>
      <c r="D22" s="68" t="s">
        <v>152</v>
      </c>
      <c r="E22" s="67" t="s">
        <v>72</v>
      </c>
      <c r="F22" s="89">
        <v>1550</v>
      </c>
      <c r="G22" s="90">
        <v>71.16</v>
      </c>
      <c r="H22" s="90">
        <f t="shared" si="2"/>
        <v>88.7</v>
      </c>
      <c r="I22" s="171">
        <f t="shared" si="3"/>
        <v>137485</v>
      </c>
    </row>
    <row r="23" spans="1:9" s="47" customFormat="1" ht="14.25">
      <c r="A23" s="73" t="s">
        <v>163</v>
      </c>
      <c r="B23" s="67">
        <v>36799</v>
      </c>
      <c r="C23" s="62" t="s">
        <v>138</v>
      </c>
      <c r="D23" s="68" t="s">
        <v>153</v>
      </c>
      <c r="E23" s="67" t="s">
        <v>72</v>
      </c>
      <c r="F23" s="89">
        <v>311</v>
      </c>
      <c r="G23" s="90">
        <v>69.07</v>
      </c>
      <c r="H23" s="90">
        <f t="shared" si="2"/>
        <v>86.09</v>
      </c>
      <c r="I23" s="171">
        <f t="shared" si="3"/>
        <v>26773.99</v>
      </c>
    </row>
    <row r="24" spans="1:9" s="47" customFormat="1" ht="14.25">
      <c r="A24" s="73" t="s">
        <v>164</v>
      </c>
      <c r="B24" s="67">
        <v>4107</v>
      </c>
      <c r="C24" s="62"/>
      <c r="D24" s="68" t="s">
        <v>154</v>
      </c>
      <c r="E24" s="67" t="s">
        <v>72</v>
      </c>
      <c r="F24" s="89">
        <v>621</v>
      </c>
      <c r="G24" s="90">
        <v>67.09</v>
      </c>
      <c r="H24" s="90">
        <f t="shared" si="2"/>
        <v>83.62</v>
      </c>
      <c r="I24" s="171">
        <f t="shared" si="3"/>
        <v>51928.02</v>
      </c>
    </row>
    <row r="25" spans="1:9" s="47" customFormat="1" ht="28.5">
      <c r="A25" s="73" t="s">
        <v>165</v>
      </c>
      <c r="B25" s="67">
        <v>10933</v>
      </c>
      <c r="C25" s="62" t="s">
        <v>138</v>
      </c>
      <c r="D25" s="68" t="s">
        <v>155</v>
      </c>
      <c r="E25" s="88" t="s">
        <v>64</v>
      </c>
      <c r="F25" s="89">
        <v>7440</v>
      </c>
      <c r="G25" s="90">
        <v>20.58</v>
      </c>
      <c r="H25" s="90">
        <f t="shared" si="2"/>
        <v>25.65</v>
      </c>
      <c r="I25" s="171">
        <f t="shared" si="3"/>
        <v>190836</v>
      </c>
    </row>
    <row r="26" spans="1:9" s="47" customFormat="1" ht="28.5">
      <c r="A26" s="73" t="s">
        <v>166</v>
      </c>
      <c r="B26" s="67">
        <v>43130</v>
      </c>
      <c r="C26" s="62" t="s">
        <v>138</v>
      </c>
      <c r="D26" s="68" t="s">
        <v>156</v>
      </c>
      <c r="E26" s="67" t="s">
        <v>76</v>
      </c>
      <c r="F26" s="89">
        <v>242</v>
      </c>
      <c r="G26" s="90">
        <v>19.99</v>
      </c>
      <c r="H26" s="90">
        <f t="shared" si="2"/>
        <v>24.91</v>
      </c>
      <c r="I26" s="171">
        <f t="shared" si="3"/>
        <v>6028.22</v>
      </c>
    </row>
    <row r="27" spans="1:9" s="47" customFormat="1" ht="14.25">
      <c r="A27" s="73" t="s">
        <v>167</v>
      </c>
      <c r="B27" s="67">
        <v>339</v>
      </c>
      <c r="C27" s="62" t="s">
        <v>138</v>
      </c>
      <c r="D27" s="68" t="s">
        <v>157</v>
      </c>
      <c r="E27" s="67" t="s">
        <v>66</v>
      </c>
      <c r="F27" s="89">
        <v>13950</v>
      </c>
      <c r="G27" s="90">
        <v>1.22</v>
      </c>
      <c r="H27" s="90">
        <f t="shared" si="2"/>
        <v>1.52</v>
      </c>
      <c r="I27" s="171">
        <f t="shared" si="3"/>
        <v>21204</v>
      </c>
    </row>
    <row r="28" spans="1:9" s="47" customFormat="1" ht="14.25">
      <c r="A28" s="73" t="s">
        <v>168</v>
      </c>
      <c r="B28" s="67">
        <v>88309</v>
      </c>
      <c r="C28" s="62" t="s">
        <v>138</v>
      </c>
      <c r="D28" s="68" t="s">
        <v>158</v>
      </c>
      <c r="E28" s="67" t="s">
        <v>59</v>
      </c>
      <c r="F28" s="89">
        <v>2481</v>
      </c>
      <c r="G28" s="90">
        <v>19.86</v>
      </c>
      <c r="H28" s="90">
        <f t="shared" si="2"/>
        <v>24.75</v>
      </c>
      <c r="I28" s="171">
        <f t="shared" si="3"/>
        <v>61404.75</v>
      </c>
    </row>
    <row r="29" spans="1:9" s="47" customFormat="1" ht="14.25">
      <c r="A29" s="73" t="s">
        <v>169</v>
      </c>
      <c r="B29" s="67">
        <v>883016</v>
      </c>
      <c r="C29" s="62" t="s">
        <v>138</v>
      </c>
      <c r="D29" t="s">
        <v>159</v>
      </c>
      <c r="E29" s="67" t="s">
        <v>59</v>
      </c>
      <c r="F29" s="89">
        <v>2481</v>
      </c>
      <c r="G29" s="90">
        <v>15.65</v>
      </c>
      <c r="H29" s="90">
        <f t="shared" si="2"/>
        <v>19.5</v>
      </c>
      <c r="I29" s="171">
        <f t="shared" si="3"/>
        <v>48379.5</v>
      </c>
    </row>
    <row r="30" spans="1:9" s="47" customFormat="1" ht="14.25">
      <c r="A30" s="206" t="s">
        <v>78</v>
      </c>
      <c r="B30" s="207"/>
      <c r="C30" s="207"/>
      <c r="D30" s="207"/>
      <c r="E30" s="207"/>
      <c r="F30" s="207"/>
      <c r="G30" s="208"/>
      <c r="H30" s="172"/>
      <c r="I30" s="173">
        <f>SUM(I18:I29)</f>
        <v>963468.73</v>
      </c>
    </row>
    <row r="31" spans="1:9" s="47" customFormat="1" ht="15">
      <c r="A31" s="69" t="s">
        <v>33</v>
      </c>
      <c r="B31" s="70"/>
      <c r="C31" s="71"/>
      <c r="D31" s="72" t="s">
        <v>170</v>
      </c>
      <c r="E31" s="70"/>
      <c r="F31" s="205"/>
      <c r="G31" s="205"/>
      <c r="H31" s="205"/>
      <c r="I31" s="170"/>
    </row>
    <row r="32" spans="1:9" s="47" customFormat="1" ht="15" thickBot="1">
      <c r="A32" s="73" t="s">
        <v>75</v>
      </c>
      <c r="B32" s="67">
        <v>9537</v>
      </c>
      <c r="C32" s="62" t="s">
        <v>138</v>
      </c>
      <c r="D32" s="68" t="s">
        <v>77</v>
      </c>
      <c r="E32" s="88" t="s">
        <v>64</v>
      </c>
      <c r="F32" s="94">
        <v>5100</v>
      </c>
      <c r="G32" s="95">
        <v>2.3</v>
      </c>
      <c r="H32" s="90">
        <f>TRUNC((G32*(1+$I$2)),2)</f>
        <v>2.86</v>
      </c>
      <c r="I32" s="106">
        <f>TRUNC((F32*H32),2)</f>
        <v>14586</v>
      </c>
    </row>
    <row r="33" spans="1:9" s="47" customFormat="1" ht="13.5" customHeight="1">
      <c r="A33" s="206" t="s">
        <v>78</v>
      </c>
      <c r="B33" s="207"/>
      <c r="C33" s="207"/>
      <c r="D33" s="207"/>
      <c r="E33" s="207"/>
      <c r="F33" s="207"/>
      <c r="G33" s="208"/>
      <c r="H33" s="174"/>
      <c r="I33" s="107">
        <f>SUM(I32:I32)</f>
        <v>14586</v>
      </c>
    </row>
    <row r="34" spans="1:39" ht="15">
      <c r="A34" s="75"/>
      <c r="B34" s="76"/>
      <c r="C34" s="77"/>
      <c r="D34" s="78"/>
      <c r="E34" s="77"/>
      <c r="F34" s="97"/>
      <c r="G34" s="98"/>
      <c r="H34" s="99"/>
      <c r="I34" s="108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9" ht="15">
      <c r="A35" s="215" t="s">
        <v>43</v>
      </c>
      <c r="B35" s="216"/>
      <c r="C35" s="216"/>
      <c r="D35" s="216"/>
      <c r="E35" s="216"/>
      <c r="F35" s="216"/>
      <c r="G35" s="216"/>
      <c r="H35" s="217"/>
      <c r="I35" s="109">
        <f>SUM(I16,I30,I33)</f>
        <v>1250471.19</v>
      </c>
    </row>
    <row r="36" spans="1:11" ht="15">
      <c r="A36" s="209" t="s">
        <v>171</v>
      </c>
      <c r="B36" s="210"/>
      <c r="C36" s="210"/>
      <c r="D36" s="210"/>
      <c r="E36" s="210"/>
      <c r="F36" s="210"/>
      <c r="G36" s="210"/>
      <c r="H36" s="210"/>
      <c r="I36" s="211"/>
      <c r="K36" s="110"/>
    </row>
    <row r="37" spans="1:9" ht="15.75" thickBot="1">
      <c r="A37" s="212"/>
      <c r="B37" s="213"/>
      <c r="C37" s="213"/>
      <c r="D37" s="213"/>
      <c r="E37" s="213"/>
      <c r="F37" s="213"/>
      <c r="G37" s="213"/>
      <c r="H37" s="213"/>
      <c r="I37" s="214"/>
    </row>
    <row r="38" ht="14.25">
      <c r="D38" s="6"/>
    </row>
    <row r="39" ht="14.25">
      <c r="D39" s="6"/>
    </row>
  </sheetData>
  <sheetProtection/>
  <mergeCells count="12">
    <mergeCell ref="A30:G30"/>
    <mergeCell ref="F31:H31"/>
    <mergeCell ref="A33:G33"/>
    <mergeCell ref="A35:H35"/>
    <mergeCell ref="A36:I36"/>
    <mergeCell ref="A37:I37"/>
    <mergeCell ref="B1:F1"/>
    <mergeCell ref="B2:F2"/>
    <mergeCell ref="B3:F3"/>
    <mergeCell ref="A4:I4"/>
    <mergeCell ref="A16:G16"/>
    <mergeCell ref="F17:H17"/>
  </mergeCells>
  <printOptions/>
  <pageMargins left="0.511811024" right="0.511811024" top="0.787401575" bottom="0.787401575" header="0.31496062" footer="0.31496062"/>
  <pageSetup fitToHeight="0" fitToWidth="1" horizontalDpi="300" verticalDpi="3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6"/>
  <sheetViews>
    <sheetView view="pageBreakPreview" zoomScaleNormal="40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4.8515625" style="0" customWidth="1"/>
    <col min="2" max="2" width="16.7109375" style="2" customWidth="1"/>
    <col min="3" max="3" width="35.57421875" style="2" customWidth="1"/>
    <col min="4" max="4" width="25.8515625" style="2" customWidth="1"/>
    <col min="5" max="5" width="12.57421875" style="2" customWidth="1"/>
    <col min="6" max="6" width="20.7109375" style="2" customWidth="1"/>
    <col min="7" max="7" width="9.28125" style="2" customWidth="1"/>
    <col min="8" max="8" width="19.7109375" style="2" customWidth="1"/>
    <col min="9" max="9" width="12.00390625" style="3" customWidth="1"/>
    <col min="10" max="10" width="11.7109375" style="2" customWidth="1"/>
    <col min="11" max="15" width="10.421875" style="2" customWidth="1"/>
    <col min="16" max="16" width="15.28125" style="2" bestFit="1" customWidth="1"/>
    <col min="17" max="16384" width="9.140625" style="2" customWidth="1"/>
  </cols>
  <sheetData>
    <row r="1" spans="2:15" ht="15">
      <c r="B1" s="4" t="str">
        <f>'[1]Planilha'!A6</f>
        <v>OBRA:</v>
      </c>
      <c r="C1" s="199" t="str">
        <f>CONSOLIDADA!B1</f>
        <v>CERCAMENTO DA CIDADE UNIVERSITÁRIO - CAMPUS UNIVERSITÁRIO DE JANE VANINI</v>
      </c>
      <c r="D1" s="222"/>
      <c r="E1" s="222"/>
      <c r="F1" s="223"/>
      <c r="G1" s="223"/>
      <c r="H1" s="223"/>
      <c r="I1" s="223"/>
      <c r="J1" s="31"/>
      <c r="K1" s="32"/>
      <c r="L1" s="32"/>
      <c r="M1" s="32"/>
      <c r="N1" s="32"/>
      <c r="O1" s="32"/>
    </row>
    <row r="2" spans="2:15" ht="15">
      <c r="B2" s="5" t="str">
        <f>'[1]Planilha'!A7</f>
        <v>ENDEREÇO:</v>
      </c>
      <c r="C2" s="200" t="str">
        <f>CONSOLIDADA!B2</f>
        <v>AVENIDA SANTOS DUMONT, DNER </v>
      </c>
      <c r="D2" s="224"/>
      <c r="E2" s="224"/>
      <c r="F2" s="225"/>
      <c r="G2" s="225"/>
      <c r="H2" s="225"/>
      <c r="I2" s="225"/>
      <c r="J2" s="33"/>
      <c r="K2" s="32"/>
      <c r="L2" s="32"/>
      <c r="M2" s="32"/>
      <c r="N2" s="32"/>
      <c r="O2" s="32"/>
    </row>
    <row r="3" spans="2:15" ht="15">
      <c r="B3" s="5" t="str">
        <f>'[1]Planilha'!A8</f>
        <v>MUNICÍPIO:</v>
      </c>
      <c r="C3" s="200" t="str">
        <f>CONSOLIDADA!B3</f>
        <v>CÁCERES/MT</v>
      </c>
      <c r="D3" s="224"/>
      <c r="E3" s="224"/>
      <c r="F3" s="225"/>
      <c r="G3" s="225"/>
      <c r="H3" s="225"/>
      <c r="I3" s="225"/>
      <c r="J3" s="33"/>
      <c r="K3" s="32"/>
      <c r="L3" s="32"/>
      <c r="M3" s="32"/>
      <c r="N3" s="32"/>
      <c r="O3" s="32"/>
    </row>
    <row r="4" spans="2:15" ht="15">
      <c r="B4" s="5"/>
      <c r="C4" s="6"/>
      <c r="D4" s="7"/>
      <c r="E4" s="7"/>
      <c r="F4" s="20"/>
      <c r="G4" s="20"/>
      <c r="H4" s="20"/>
      <c r="I4" s="20" t="s">
        <v>80</v>
      </c>
      <c r="J4" s="34" t="s">
        <v>81</v>
      </c>
      <c r="K4" s="35"/>
      <c r="L4" s="35"/>
      <c r="M4" s="35"/>
      <c r="N4" s="35"/>
      <c r="O4" s="35"/>
    </row>
    <row r="5" spans="2:15" ht="15">
      <c r="B5" s="218" t="s">
        <v>28</v>
      </c>
      <c r="C5" s="220" t="s">
        <v>82</v>
      </c>
      <c r="D5" s="220" t="s">
        <v>83</v>
      </c>
      <c r="E5" s="220"/>
      <c r="F5" s="226" t="s">
        <v>84</v>
      </c>
      <c r="G5" s="226"/>
      <c r="H5" s="226"/>
      <c r="I5" s="226"/>
      <c r="J5" s="227"/>
      <c r="K5" s="7"/>
      <c r="L5" s="7"/>
      <c r="M5" s="7"/>
      <c r="N5" s="7"/>
      <c r="O5" s="7"/>
    </row>
    <row r="6" spans="2:15" ht="15">
      <c r="B6" s="218"/>
      <c r="C6" s="220"/>
      <c r="D6" s="220"/>
      <c r="E6" s="220"/>
      <c r="F6" s="228" t="s">
        <v>85</v>
      </c>
      <c r="G6" s="229"/>
      <c r="H6" s="228" t="s">
        <v>86</v>
      </c>
      <c r="I6" s="229"/>
      <c r="J6" s="36" t="s">
        <v>87</v>
      </c>
      <c r="K6" s="37"/>
      <c r="L6" s="37"/>
      <c r="M6" s="37"/>
      <c r="N6" s="37"/>
      <c r="O6" s="37"/>
    </row>
    <row r="7" spans="2:16" ht="15">
      <c r="B7" s="219"/>
      <c r="C7" s="221"/>
      <c r="D7" s="8" t="s">
        <v>88</v>
      </c>
      <c r="E7" s="21" t="s">
        <v>6</v>
      </c>
      <c r="F7" s="22" t="s">
        <v>88</v>
      </c>
      <c r="G7" s="23" t="s">
        <v>6</v>
      </c>
      <c r="H7" s="22" t="s">
        <v>88</v>
      </c>
      <c r="I7" s="23" t="s">
        <v>6</v>
      </c>
      <c r="J7" s="38" t="s">
        <v>6</v>
      </c>
      <c r="K7" s="39"/>
      <c r="L7" s="39"/>
      <c r="M7" s="39"/>
      <c r="N7" s="39"/>
      <c r="O7" s="39"/>
      <c r="P7" s="45"/>
    </row>
    <row r="8" spans="2:16" ht="15.75">
      <c r="B8" s="9" t="s">
        <v>55</v>
      </c>
      <c r="C8" s="10" t="s">
        <v>56</v>
      </c>
      <c r="D8" s="11">
        <f>ORÇAMENTO!I17</f>
        <v>0</v>
      </c>
      <c r="E8" s="24" t="e">
        <f>D8/D15</f>
        <v>#REF!</v>
      </c>
      <c r="F8" s="22">
        <f>D8</f>
        <v>0</v>
      </c>
      <c r="G8" s="25" t="e">
        <f>F8/D15</f>
        <v>#REF!</v>
      </c>
      <c r="H8" s="25" t="s">
        <v>89</v>
      </c>
      <c r="I8" s="25" t="s">
        <v>89</v>
      </c>
      <c r="J8" s="24" t="e">
        <f>D8/D15</f>
        <v>#REF!</v>
      </c>
      <c r="K8" s="40"/>
      <c r="L8" s="40"/>
      <c r="M8" s="40"/>
      <c r="N8" s="40"/>
      <c r="O8" s="40"/>
      <c r="P8" s="45"/>
    </row>
    <row r="9" spans="2:16" ht="15.75">
      <c r="B9" s="9" t="s">
        <v>31</v>
      </c>
      <c r="C9" s="10" t="s">
        <v>32</v>
      </c>
      <c r="D9" s="11">
        <f>ORÇAMENTO!I31</f>
        <v>0</v>
      </c>
      <c r="E9" s="24" t="e">
        <f>D9/D15</f>
        <v>#REF!</v>
      </c>
      <c r="F9" s="22">
        <f>D9</f>
        <v>0</v>
      </c>
      <c r="G9" s="25" t="e">
        <f>F9/D15</f>
        <v>#REF!</v>
      </c>
      <c r="H9" s="25" t="s">
        <v>89</v>
      </c>
      <c r="I9" s="25" t="s">
        <v>89</v>
      </c>
      <c r="J9" s="24" t="e">
        <f>D9/D15</f>
        <v>#REF!</v>
      </c>
      <c r="K9" s="40"/>
      <c r="L9" s="40"/>
      <c r="M9" s="40"/>
      <c r="N9" s="40"/>
      <c r="O9" s="40"/>
      <c r="P9" s="45"/>
    </row>
    <row r="10" spans="2:16" ht="15.75">
      <c r="B10" s="9" t="s">
        <v>33</v>
      </c>
      <c r="C10" s="12" t="s">
        <v>34</v>
      </c>
      <c r="D10" s="11">
        <f>ORÇAMENTO!I33</f>
        <v>14586</v>
      </c>
      <c r="E10" s="24" t="e">
        <f>D10/D15</f>
        <v>#REF!</v>
      </c>
      <c r="F10" s="22">
        <f>D10</f>
        <v>14586</v>
      </c>
      <c r="G10" s="25" t="e">
        <f>F10/D15</f>
        <v>#REF!</v>
      </c>
      <c r="H10" s="25" t="s">
        <v>89</v>
      </c>
      <c r="I10" s="25" t="s">
        <v>89</v>
      </c>
      <c r="J10" s="24" t="e">
        <f>D10/D15</f>
        <v>#REF!</v>
      </c>
      <c r="K10" s="40"/>
      <c r="L10" s="40"/>
      <c r="M10" s="40"/>
      <c r="N10" s="40"/>
      <c r="O10" s="40"/>
      <c r="P10" s="45"/>
    </row>
    <row r="11" spans="2:16" ht="15.75">
      <c r="B11" s="9" t="s">
        <v>35</v>
      </c>
      <c r="C11" s="13" t="s">
        <v>36</v>
      </c>
      <c r="D11" s="11" t="e">
        <f>ORÇAMENTO!#REF!</f>
        <v>#REF!</v>
      </c>
      <c r="E11" s="24" t="e">
        <f>D11/D15</f>
        <v>#REF!</v>
      </c>
      <c r="F11" s="26" t="e">
        <f>D11</f>
        <v>#REF!</v>
      </c>
      <c r="G11" s="25" t="e">
        <f>F11/D15</f>
        <v>#REF!</v>
      </c>
      <c r="H11" s="25" t="s">
        <v>89</v>
      </c>
      <c r="I11" s="25" t="s">
        <v>89</v>
      </c>
      <c r="J11" s="24" t="e">
        <f>D11/D15</f>
        <v>#REF!</v>
      </c>
      <c r="K11" s="40"/>
      <c r="L11" s="40"/>
      <c r="M11" s="40"/>
      <c r="N11" s="40"/>
      <c r="O11" s="40"/>
      <c r="P11" s="45"/>
    </row>
    <row r="12" spans="2:16" ht="15.75">
      <c r="B12" s="9" t="s">
        <v>37</v>
      </c>
      <c r="C12" s="10" t="s">
        <v>38</v>
      </c>
      <c r="D12" s="11" t="e">
        <f>ORÇAMENTO!#REF!</f>
        <v>#REF!</v>
      </c>
      <c r="E12" s="24" t="e">
        <f>D12/D15</f>
        <v>#REF!</v>
      </c>
      <c r="F12" s="22" t="s">
        <v>89</v>
      </c>
      <c r="G12" s="22" t="s">
        <v>89</v>
      </c>
      <c r="H12" s="22" t="e">
        <f>D12</f>
        <v>#REF!</v>
      </c>
      <c r="I12" s="25" t="e">
        <f>H12/D15</f>
        <v>#REF!</v>
      </c>
      <c r="J12" s="24" t="e">
        <f>I12/E15</f>
        <v>#REF!</v>
      </c>
      <c r="K12" s="40"/>
      <c r="L12" s="40"/>
      <c r="M12" s="40"/>
      <c r="N12" s="40"/>
      <c r="O12" s="40"/>
      <c r="P12" s="45"/>
    </row>
    <row r="13" spans="2:16" ht="15.75">
      <c r="B13" s="9" t="s">
        <v>39</v>
      </c>
      <c r="C13" s="10" t="s">
        <v>40</v>
      </c>
      <c r="D13" s="11" t="e">
        <f>ORÇAMENTO!#REF!</f>
        <v>#REF!</v>
      </c>
      <c r="E13" s="24" t="e">
        <f>D13/D15</f>
        <v>#REF!</v>
      </c>
      <c r="F13" s="22" t="s">
        <v>89</v>
      </c>
      <c r="G13" s="22" t="s">
        <v>89</v>
      </c>
      <c r="H13" s="22" t="e">
        <f>D13</f>
        <v>#REF!</v>
      </c>
      <c r="I13" s="25" t="e">
        <f>H13/D15</f>
        <v>#REF!</v>
      </c>
      <c r="J13" s="24" t="e">
        <f>I13/E15</f>
        <v>#REF!</v>
      </c>
      <c r="K13" s="40"/>
      <c r="L13" s="40"/>
      <c r="M13" s="40"/>
      <c r="N13" s="40"/>
      <c r="O13" s="40"/>
      <c r="P13" s="45"/>
    </row>
    <row r="14" spans="2:16" ht="15.75">
      <c r="B14" s="9" t="s">
        <v>41</v>
      </c>
      <c r="C14" s="10" t="s">
        <v>42</v>
      </c>
      <c r="D14" s="11" t="e">
        <f>ORÇAMENTO!#REF!</f>
        <v>#REF!</v>
      </c>
      <c r="E14" s="24" t="e">
        <f>D14/D15</f>
        <v>#REF!</v>
      </c>
      <c r="F14" s="22" t="s">
        <v>89</v>
      </c>
      <c r="G14" s="22" t="s">
        <v>89</v>
      </c>
      <c r="H14" s="22" t="e">
        <f>D14</f>
        <v>#REF!</v>
      </c>
      <c r="I14" s="25" t="e">
        <f>H14/D15</f>
        <v>#REF!</v>
      </c>
      <c r="J14" s="24" t="e">
        <f>I14/E15</f>
        <v>#REF!</v>
      </c>
      <c r="K14" s="40"/>
      <c r="L14" s="40"/>
      <c r="M14" s="40"/>
      <c r="N14" s="40"/>
      <c r="O14" s="40"/>
      <c r="P14" s="45"/>
    </row>
    <row r="15" spans="2:16" s="1" customFormat="1" ht="15">
      <c r="B15" s="14"/>
      <c r="C15" s="15" t="s">
        <v>54</v>
      </c>
      <c r="D15" s="16" t="e">
        <f>SUM(D8:D14)</f>
        <v>#REF!</v>
      </c>
      <c r="E15" s="27">
        <v>1</v>
      </c>
      <c r="F15" s="28" t="e">
        <f>SUM(F8:F11)</f>
        <v>#REF!</v>
      </c>
      <c r="G15" s="28">
        <v>38.32</v>
      </c>
      <c r="H15" s="28" t="e">
        <f>SUM(H12:H14)</f>
        <v>#REF!</v>
      </c>
      <c r="I15" s="41">
        <v>0.6167</v>
      </c>
      <c r="J15" s="42" t="s">
        <v>90</v>
      </c>
      <c r="K15" s="40"/>
      <c r="L15" s="40"/>
      <c r="M15" s="40"/>
      <c r="N15" s="40"/>
      <c r="O15" s="40"/>
      <c r="P15" s="46"/>
    </row>
    <row r="16" spans="2:15" s="1" customFormat="1" ht="15">
      <c r="B16" s="17"/>
      <c r="C16" s="18" t="s">
        <v>91</v>
      </c>
      <c r="D16" s="19"/>
      <c r="E16" s="29"/>
      <c r="F16" s="30"/>
      <c r="G16" s="30"/>
      <c r="H16" s="30"/>
      <c r="I16" s="43"/>
      <c r="J16" s="44"/>
      <c r="K16" s="7"/>
      <c r="L16" s="7"/>
      <c r="M16" s="7"/>
      <c r="N16" s="7"/>
      <c r="O16" s="7"/>
    </row>
  </sheetData>
  <sheetProtection/>
  <mergeCells count="9">
    <mergeCell ref="B5:B7"/>
    <mergeCell ref="C5:C7"/>
    <mergeCell ref="D5:E6"/>
    <mergeCell ref="C1:I1"/>
    <mergeCell ref="C2:I2"/>
    <mergeCell ref="C3:I3"/>
    <mergeCell ref="F5:J5"/>
    <mergeCell ref="F6:G6"/>
    <mergeCell ref="H6:I6"/>
  </mergeCells>
  <printOptions horizontalCentered="1"/>
  <pageMargins left="0" right="0" top="1.18" bottom="1.18" header="0.51" footer="0.51"/>
  <pageSetup horizontalDpi="600" verticalDpi="600" orientation="landscape" paperSize="9" scale="65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8.7109375" style="164" customWidth="1"/>
    <col min="2" max="2" width="20.00390625" style="0" customWidth="1"/>
    <col min="3" max="3" width="97.7109375" style="0" customWidth="1"/>
    <col min="7" max="7" width="9.8515625" style="0" bestFit="1" customWidth="1"/>
  </cols>
  <sheetData>
    <row r="1" ht="12.75">
      <c r="C1" s="230" t="s">
        <v>110</v>
      </c>
    </row>
    <row r="2" ht="12.75">
      <c r="C2" s="230"/>
    </row>
    <row r="3" spans="2:7" ht="12.75">
      <c r="B3" s="161" t="s">
        <v>92</v>
      </c>
      <c r="C3" s="161" t="s">
        <v>93</v>
      </c>
      <c r="D3" s="162" t="s">
        <v>94</v>
      </c>
      <c r="E3" s="163">
        <v>1.875</v>
      </c>
      <c r="F3" s="163">
        <v>11.77</v>
      </c>
      <c r="G3" s="163">
        <v>22.07</v>
      </c>
    </row>
    <row r="4" spans="2:7" ht="12.75">
      <c r="B4" s="161" t="s">
        <v>95</v>
      </c>
      <c r="C4" s="161" t="s">
        <v>96</v>
      </c>
      <c r="D4" s="162" t="s">
        <v>97</v>
      </c>
      <c r="E4" s="163">
        <v>2</v>
      </c>
      <c r="F4" s="163">
        <v>6.63</v>
      </c>
      <c r="G4" s="163">
        <v>13.26</v>
      </c>
    </row>
    <row r="5" spans="2:7" ht="12.75">
      <c r="B5" s="161" t="s">
        <v>98</v>
      </c>
      <c r="C5" s="161" t="s">
        <v>99</v>
      </c>
      <c r="D5" s="162" t="s">
        <v>97</v>
      </c>
      <c r="E5" s="163">
        <v>2</v>
      </c>
      <c r="F5" s="163">
        <v>5</v>
      </c>
      <c r="G5" s="163">
        <v>10</v>
      </c>
    </row>
    <row r="6" spans="2:7" ht="12.75">
      <c r="B6" s="161" t="s">
        <v>100</v>
      </c>
      <c r="C6" s="161" t="s">
        <v>101</v>
      </c>
      <c r="D6" s="162" t="s">
        <v>102</v>
      </c>
      <c r="E6" s="163">
        <v>1.05</v>
      </c>
      <c r="F6" s="163">
        <v>34.22</v>
      </c>
      <c r="G6" s="163">
        <v>35.93</v>
      </c>
    </row>
    <row r="7" spans="2:7" ht="12.75">
      <c r="B7" s="161" t="s">
        <v>103</v>
      </c>
      <c r="C7" s="161" t="s">
        <v>104</v>
      </c>
      <c r="D7" s="162" t="s">
        <v>105</v>
      </c>
      <c r="E7" s="163">
        <v>0.16</v>
      </c>
      <c r="F7" s="163">
        <v>23.65</v>
      </c>
      <c r="G7" s="163">
        <v>3.78</v>
      </c>
    </row>
    <row r="8" spans="2:7" ht="12.75">
      <c r="B8" s="161" t="s">
        <v>106</v>
      </c>
      <c r="C8" s="161" t="s">
        <v>107</v>
      </c>
      <c r="D8" s="162" t="s">
        <v>97</v>
      </c>
      <c r="E8" s="163">
        <v>2</v>
      </c>
      <c r="F8" s="163">
        <v>3.55</v>
      </c>
      <c r="G8" s="163">
        <v>7.1</v>
      </c>
    </row>
    <row r="9" spans="2:7" ht="12.75">
      <c r="B9" s="161" t="s">
        <v>108</v>
      </c>
      <c r="C9" s="161" t="s">
        <v>109</v>
      </c>
      <c r="D9" s="162" t="s">
        <v>97</v>
      </c>
      <c r="E9" s="163">
        <v>2</v>
      </c>
      <c r="F9" s="163">
        <v>3.46</v>
      </c>
      <c r="G9" s="163">
        <v>6.92</v>
      </c>
    </row>
    <row r="13" ht="38.25">
      <c r="C13" s="169" t="s">
        <v>125</v>
      </c>
    </row>
    <row r="15" spans="1:7" ht="12.75">
      <c r="A15" s="160"/>
      <c r="B15" s="165" t="s">
        <v>111</v>
      </c>
      <c r="C15" s="165" t="s">
        <v>112</v>
      </c>
      <c r="D15" s="166" t="s">
        <v>102</v>
      </c>
      <c r="E15" s="167">
        <v>2.2</v>
      </c>
      <c r="F15" s="167">
        <v>90.51</v>
      </c>
      <c r="G15" s="167">
        <f aca="true" t="shared" si="0" ref="G15:G26">E15*F15</f>
        <v>199.122</v>
      </c>
    </row>
    <row r="16" spans="1:7" ht="25.5">
      <c r="A16" s="160"/>
      <c r="B16" s="165" t="s">
        <v>92</v>
      </c>
      <c r="C16" s="165" t="s">
        <v>93</v>
      </c>
      <c r="D16" s="166" t="s">
        <v>94</v>
      </c>
      <c r="E16" s="167">
        <v>3</v>
      </c>
      <c r="F16" s="167">
        <v>11.77</v>
      </c>
      <c r="G16" s="167">
        <f t="shared" si="0"/>
        <v>35.31</v>
      </c>
    </row>
    <row r="17" spans="1:7" ht="12.75">
      <c r="A17" s="160"/>
      <c r="B17" s="165" t="s">
        <v>95</v>
      </c>
      <c r="C17" s="165" t="s">
        <v>96</v>
      </c>
      <c r="D17" s="166" t="s">
        <v>97</v>
      </c>
      <c r="E17" s="167">
        <v>1</v>
      </c>
      <c r="F17" s="167">
        <v>6.63</v>
      </c>
      <c r="G17" s="167">
        <f t="shared" si="0"/>
        <v>6.63</v>
      </c>
    </row>
    <row r="18" spans="1:7" ht="12.75">
      <c r="A18" s="160"/>
      <c r="B18" s="165" t="s">
        <v>98</v>
      </c>
      <c r="C18" s="165" t="s">
        <v>99</v>
      </c>
      <c r="D18" s="166" t="s">
        <v>97</v>
      </c>
      <c r="E18" s="167">
        <v>1</v>
      </c>
      <c r="F18" s="167">
        <v>5</v>
      </c>
      <c r="G18" s="167">
        <f t="shared" si="0"/>
        <v>5</v>
      </c>
    </row>
    <row r="19" spans="1:7" ht="12.75">
      <c r="A19" s="160"/>
      <c r="B19" s="165" t="s">
        <v>103</v>
      </c>
      <c r="C19" s="165" t="s">
        <v>104</v>
      </c>
      <c r="D19" s="166" t="s">
        <v>105</v>
      </c>
      <c r="E19" s="167">
        <v>0.16</v>
      </c>
      <c r="F19" s="167">
        <v>23.65</v>
      </c>
      <c r="G19" s="167">
        <f t="shared" si="0"/>
        <v>3.784</v>
      </c>
    </row>
    <row r="20" spans="1:7" ht="12.75">
      <c r="A20" s="160"/>
      <c r="B20" s="165" t="s">
        <v>113</v>
      </c>
      <c r="C20" s="165" t="s">
        <v>114</v>
      </c>
      <c r="D20" s="166" t="s">
        <v>94</v>
      </c>
      <c r="E20" s="167">
        <v>3</v>
      </c>
      <c r="F20" s="167">
        <v>1.3</v>
      </c>
      <c r="G20" s="167">
        <f t="shared" si="0"/>
        <v>3.9000000000000004</v>
      </c>
    </row>
    <row r="21" spans="1:7" ht="12.75">
      <c r="A21" s="160"/>
      <c r="B21" s="165" t="s">
        <v>115</v>
      </c>
      <c r="C21" s="165" t="s">
        <v>116</v>
      </c>
      <c r="D21" s="166" t="s">
        <v>117</v>
      </c>
      <c r="E21" s="167">
        <v>0.09</v>
      </c>
      <c r="F21" s="167">
        <v>88.33</v>
      </c>
      <c r="G21" s="167">
        <f t="shared" si="0"/>
        <v>7.9497</v>
      </c>
    </row>
    <row r="22" spans="1:7" ht="12.75">
      <c r="A22" s="160"/>
      <c r="B22" s="165" t="s">
        <v>118</v>
      </c>
      <c r="C22" s="165" t="s">
        <v>119</v>
      </c>
      <c r="D22" s="166" t="s">
        <v>120</v>
      </c>
      <c r="E22" s="167">
        <v>0.045</v>
      </c>
      <c r="F22" s="167">
        <v>435.58</v>
      </c>
      <c r="G22" s="167">
        <f t="shared" si="0"/>
        <v>19.6011</v>
      </c>
    </row>
    <row r="23" spans="1:7" ht="25.5">
      <c r="A23" s="160"/>
      <c r="B23" s="165" t="s">
        <v>121</v>
      </c>
      <c r="C23" s="165" t="s">
        <v>122</v>
      </c>
      <c r="D23" s="166" t="s">
        <v>105</v>
      </c>
      <c r="E23" s="167">
        <v>1.62</v>
      </c>
      <c r="F23" s="167">
        <v>15.11</v>
      </c>
      <c r="G23" s="167">
        <f t="shared" si="0"/>
        <v>24.4782</v>
      </c>
    </row>
    <row r="24" spans="1:7" ht="12.75">
      <c r="A24" s="160"/>
      <c r="B24" s="165" t="s">
        <v>123</v>
      </c>
      <c r="C24" s="165" t="s">
        <v>124</v>
      </c>
      <c r="D24" s="166" t="s">
        <v>120</v>
      </c>
      <c r="E24" s="167">
        <v>0.045</v>
      </c>
      <c r="F24" s="167">
        <v>42.34</v>
      </c>
      <c r="G24" s="167">
        <f t="shared" si="0"/>
        <v>1.9053</v>
      </c>
    </row>
    <row r="25" spans="1:7" ht="12.75">
      <c r="A25" s="160"/>
      <c r="B25" s="165" t="s">
        <v>106</v>
      </c>
      <c r="C25" s="165" t="s">
        <v>107</v>
      </c>
      <c r="D25" s="166" t="s">
        <v>97</v>
      </c>
      <c r="E25" s="167">
        <v>1</v>
      </c>
      <c r="F25" s="167">
        <v>3.55</v>
      </c>
      <c r="G25" s="167">
        <f t="shared" si="0"/>
        <v>3.55</v>
      </c>
    </row>
    <row r="26" spans="1:7" ht="12.75">
      <c r="A26" s="160"/>
      <c r="B26" s="165" t="s">
        <v>108</v>
      </c>
      <c r="C26" s="165" t="s">
        <v>109</v>
      </c>
      <c r="D26" s="166" t="s">
        <v>97</v>
      </c>
      <c r="E26" s="167">
        <v>1</v>
      </c>
      <c r="F26" s="167">
        <v>3.46</v>
      </c>
      <c r="G26" s="167">
        <f t="shared" si="0"/>
        <v>3.46</v>
      </c>
    </row>
    <row r="27" spans="2:7" ht="12.75">
      <c r="B27" s="168"/>
      <c r="C27" s="168"/>
      <c r="D27" s="168"/>
      <c r="E27" s="168"/>
      <c r="F27" s="168"/>
      <c r="G27" s="167">
        <f>SUM(G15:G26)</f>
        <v>314.6903</v>
      </c>
    </row>
    <row r="31" ht="38.25">
      <c r="C31" s="169" t="s">
        <v>125</v>
      </c>
    </row>
    <row r="33" spans="2:7" ht="12.75">
      <c r="B33" s="165" t="s">
        <v>126</v>
      </c>
      <c r="C33" s="165" t="s">
        <v>112</v>
      </c>
      <c r="D33" s="166" t="s">
        <v>102</v>
      </c>
      <c r="E33" s="167">
        <v>2.2</v>
      </c>
      <c r="F33" s="167">
        <v>34.9</v>
      </c>
      <c r="G33" s="167">
        <f aca="true" t="shared" si="1" ref="G33:G43">E33*F33</f>
        <v>76.78</v>
      </c>
    </row>
    <row r="34" spans="2:7" ht="12.75">
      <c r="B34" s="165" t="s">
        <v>127</v>
      </c>
      <c r="C34" s="165" t="s">
        <v>128</v>
      </c>
      <c r="D34" s="166" t="s">
        <v>129</v>
      </c>
      <c r="E34" s="167">
        <v>0.5</v>
      </c>
      <c r="F34" s="167">
        <v>71.16</v>
      </c>
      <c r="G34" s="167">
        <f t="shared" si="1"/>
        <v>35.58</v>
      </c>
    </row>
    <row r="35" spans="2:7" ht="12.75">
      <c r="B35" s="165" t="s">
        <v>95</v>
      </c>
      <c r="C35" s="165" t="s">
        <v>96</v>
      </c>
      <c r="D35" s="166" t="s">
        <v>97</v>
      </c>
      <c r="E35" s="167">
        <v>1</v>
      </c>
      <c r="F35" s="167">
        <v>19.86</v>
      </c>
      <c r="G35" s="167">
        <f t="shared" si="1"/>
        <v>19.86</v>
      </c>
    </row>
    <row r="36" spans="2:7" ht="12.75">
      <c r="B36" s="165" t="s">
        <v>98</v>
      </c>
      <c r="C36" s="165" t="s">
        <v>99</v>
      </c>
      <c r="D36" s="166" t="s">
        <v>97</v>
      </c>
      <c r="E36" s="167">
        <v>1</v>
      </c>
      <c r="F36" s="167">
        <v>15.68</v>
      </c>
      <c r="G36" s="167">
        <f t="shared" si="1"/>
        <v>15.68</v>
      </c>
    </row>
    <row r="37" spans="2:7" ht="12.75">
      <c r="B37" s="165" t="s">
        <v>103</v>
      </c>
      <c r="C37" s="165" t="s">
        <v>104</v>
      </c>
      <c r="D37" s="166" t="s">
        <v>105</v>
      </c>
      <c r="E37" s="167">
        <v>0.16</v>
      </c>
      <c r="F37" s="167">
        <v>19.99</v>
      </c>
      <c r="G37" s="167">
        <f t="shared" si="1"/>
        <v>3.1984</v>
      </c>
    </row>
    <row r="38" spans="2:7" ht="12.75">
      <c r="B38" s="165" t="s">
        <v>113</v>
      </c>
      <c r="C38" s="165" t="s">
        <v>114</v>
      </c>
      <c r="D38" s="166" t="s">
        <v>94</v>
      </c>
      <c r="E38" s="167">
        <v>3</v>
      </c>
      <c r="F38" s="167">
        <v>1.1</v>
      </c>
      <c r="G38" s="167">
        <f t="shared" si="1"/>
        <v>3.3000000000000003</v>
      </c>
    </row>
    <row r="39" spans="2:7" ht="25.5">
      <c r="B39" s="165" t="s">
        <v>130</v>
      </c>
      <c r="C39" s="165" t="s">
        <v>131</v>
      </c>
      <c r="D39" s="166" t="s">
        <v>117</v>
      </c>
      <c r="E39" s="167">
        <v>0.09</v>
      </c>
      <c r="F39" s="167">
        <v>108.63</v>
      </c>
      <c r="G39" s="167">
        <f t="shared" si="1"/>
        <v>9.7767</v>
      </c>
    </row>
    <row r="40" spans="2:7" ht="12.75">
      <c r="B40" s="165" t="s">
        <v>132</v>
      </c>
      <c r="C40" s="165" t="s">
        <v>119</v>
      </c>
      <c r="D40" s="166" t="s">
        <v>120</v>
      </c>
      <c r="E40" s="167">
        <v>0.045</v>
      </c>
      <c r="F40" s="167">
        <v>373.91</v>
      </c>
      <c r="G40" s="167">
        <f t="shared" si="1"/>
        <v>16.82595</v>
      </c>
    </row>
    <row r="41" spans="2:7" ht="25.5">
      <c r="B41" s="165" t="s">
        <v>134</v>
      </c>
      <c r="C41" s="165" t="s">
        <v>135</v>
      </c>
      <c r="D41" s="166" t="s">
        <v>133</v>
      </c>
      <c r="E41" s="167">
        <v>0.045</v>
      </c>
      <c r="F41" s="167">
        <v>161.26</v>
      </c>
      <c r="G41" s="167">
        <f t="shared" si="1"/>
        <v>7.2566999999999995</v>
      </c>
    </row>
    <row r="42" spans="2:7" ht="25.5">
      <c r="B42" s="165" t="s">
        <v>136</v>
      </c>
      <c r="C42" s="165" t="s">
        <v>137</v>
      </c>
      <c r="D42" s="166" t="s">
        <v>105</v>
      </c>
      <c r="E42" s="167">
        <v>1.62</v>
      </c>
      <c r="F42" s="167">
        <v>20.81</v>
      </c>
      <c r="G42" s="167">
        <f t="shared" si="1"/>
        <v>33.7122</v>
      </c>
    </row>
    <row r="43" spans="2:7" ht="12.75">
      <c r="B43" s="165" t="s">
        <v>123</v>
      </c>
      <c r="C43" s="165" t="s">
        <v>124</v>
      </c>
      <c r="D43" s="166" t="s">
        <v>120</v>
      </c>
      <c r="E43" s="167">
        <v>0.045</v>
      </c>
      <c r="F43" s="167">
        <v>71.38</v>
      </c>
      <c r="G43" s="167">
        <f t="shared" si="1"/>
        <v>3.2120999999999995</v>
      </c>
    </row>
    <row r="44" spans="2:7" ht="12.75">
      <c r="B44" s="168"/>
      <c r="C44" s="168"/>
      <c r="D44" s="168"/>
      <c r="E44" s="168"/>
      <c r="F44" s="168"/>
      <c r="G44" s="167">
        <f>SUM(G33:G43)</f>
        <v>225.18205</v>
      </c>
    </row>
  </sheetData>
  <sheetProtection/>
  <mergeCells count="1">
    <mergeCell ref="C1:C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d60437</dc:creator>
  <cp:keywords/>
  <dc:description/>
  <cp:lastModifiedBy>Eliandra Barbosa de Oliveira</cp:lastModifiedBy>
  <cp:lastPrinted>2021-12-10T21:04:52Z</cp:lastPrinted>
  <dcterms:created xsi:type="dcterms:W3CDTF">2005-05-29T09:40:50Z</dcterms:created>
  <dcterms:modified xsi:type="dcterms:W3CDTF">2021-12-13T20:07:32Z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1046-10.1.0.5707</vt:lpwstr>
  </property>
</Properties>
</file>